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eltiece/Documents/Patrice's Folder/Church/WEBSITE/"/>
    </mc:Choice>
  </mc:AlternateContent>
  <xr:revisionPtr revIDLastSave="0" documentId="8_{E0AE4D58-437C-634D-A8F9-5D332CA1A693}" xr6:coauthVersionLast="46" xr6:coauthVersionMax="46" xr10:uidLastSave="{00000000-0000-0000-0000-000000000000}"/>
  <bookViews>
    <workbookView xWindow="1820" yWindow="740" windowWidth="22900" windowHeight="13960" xr2:uid="{00000000-000D-0000-FFFF-FFFF00000000}"/>
  </bookViews>
  <sheets>
    <sheet name="(1)Receipts" sheetId="21" r:id="rId1"/>
    <sheet name="(2)Budget" sheetId="49" r:id="rId2"/>
    <sheet name="(3)Annual Income Comparison" sheetId="4" r:id="rId3"/>
    <sheet name="(3a)Annual Income chart &amp; graph" sheetId="43" r:id="rId4"/>
    <sheet name="(4)Assets" sheetId="5" r:id="rId5"/>
    <sheet name="(5)Special accounts" sheetId="6" r:id="rId6"/>
    <sheet name="(2)Budget 2011 (2)" sheetId="33" state="hidden" r:id="rId7"/>
    <sheet name="(6)Income-Budget" sheetId="52" r:id="rId8"/>
    <sheet name="(7)Income Stmnt" sheetId="51" r:id="rId9"/>
  </sheets>
  <definedNames>
    <definedName name="_xlnm.Print_Titles" localSheetId="7">'(6)Income-Budget'!$6:$6</definedName>
    <definedName name="_xlnm.Print_Titles" localSheetId="8">'(7)Income Stmnt'!$5:$5</definedName>
  </definedNames>
  <calcPr calcId="191029"/>
  <fileRecoveryPr autoRecover="0"/>
</workbook>
</file>

<file path=xl/calcChain.xml><?xml version="1.0" encoding="utf-8"?>
<calcChain xmlns="http://schemas.openxmlformats.org/spreadsheetml/2006/main">
  <c r="C61" i="52" l="1"/>
  <c r="E61" i="52"/>
  <c r="F61" i="52"/>
  <c r="B61" i="52"/>
  <c r="C10" i="52"/>
  <c r="C57" i="52" s="1"/>
  <c r="C63" i="52" s="1"/>
  <c r="E10" i="52"/>
  <c r="E57" i="52" s="1"/>
  <c r="E63" i="52" s="1"/>
  <c r="F10" i="52"/>
  <c r="F57" i="52" s="1"/>
  <c r="F63" i="52" s="1"/>
  <c r="B10" i="52"/>
  <c r="B57" i="52" s="1"/>
  <c r="B63" i="52" s="1"/>
  <c r="G60" i="52"/>
  <c r="D60" i="52"/>
  <c r="G59" i="52"/>
  <c r="G61" i="52" s="1"/>
  <c r="D59" i="52"/>
  <c r="D61" i="52" s="1"/>
  <c r="F55" i="52"/>
  <c r="E55" i="52"/>
  <c r="C55" i="52"/>
  <c r="B55" i="52"/>
  <c r="G53" i="52"/>
  <c r="D53" i="52"/>
  <c r="G52" i="52"/>
  <c r="D52" i="52"/>
  <c r="G51" i="52"/>
  <c r="D51" i="52"/>
  <c r="G50" i="52"/>
  <c r="D50" i="52"/>
  <c r="G49" i="52"/>
  <c r="D49" i="52"/>
  <c r="G48" i="52"/>
  <c r="D48" i="52"/>
  <c r="G47" i="52"/>
  <c r="D47" i="52"/>
  <c r="G46" i="52"/>
  <c r="D46" i="52"/>
  <c r="G45" i="52"/>
  <c r="D45" i="52"/>
  <c r="G44" i="52"/>
  <c r="D44" i="52"/>
  <c r="G43" i="52"/>
  <c r="D43" i="52"/>
  <c r="G42" i="52"/>
  <c r="D42" i="52"/>
  <c r="G41" i="52"/>
  <c r="D41" i="52"/>
  <c r="G40" i="52"/>
  <c r="D40" i="52"/>
  <c r="G39" i="52"/>
  <c r="D39" i="52"/>
  <c r="G38" i="52"/>
  <c r="D38" i="52"/>
  <c r="G37" i="52"/>
  <c r="D37" i="52"/>
  <c r="G36" i="52"/>
  <c r="D36" i="52"/>
  <c r="G35" i="52"/>
  <c r="D35" i="52"/>
  <c r="G34" i="52"/>
  <c r="D34" i="52"/>
  <c r="G33" i="52"/>
  <c r="D33" i="52"/>
  <c r="G32" i="52"/>
  <c r="D32" i="52"/>
  <c r="G31" i="52"/>
  <c r="D31" i="52"/>
  <c r="G30" i="52"/>
  <c r="D30" i="52"/>
  <c r="G29" i="52"/>
  <c r="D29" i="52"/>
  <c r="G28" i="52"/>
  <c r="D28" i="52"/>
  <c r="G27" i="52"/>
  <c r="D27" i="52"/>
  <c r="G26" i="52"/>
  <c r="D26" i="52"/>
  <c r="G25" i="52"/>
  <c r="D25" i="52"/>
  <c r="G24" i="52"/>
  <c r="D24" i="52"/>
  <c r="G23" i="52"/>
  <c r="D23" i="52"/>
  <c r="G22" i="52"/>
  <c r="D22" i="52"/>
  <c r="G21" i="52"/>
  <c r="D21" i="52"/>
  <c r="G20" i="52"/>
  <c r="D20" i="52"/>
  <c r="G19" i="52"/>
  <c r="D19" i="52"/>
  <c r="G18" i="52"/>
  <c r="D18" i="52"/>
  <c r="G17" i="52"/>
  <c r="D17" i="52"/>
  <c r="G16" i="52"/>
  <c r="D16" i="52"/>
  <c r="G15" i="52"/>
  <c r="D15" i="52"/>
  <c r="G14" i="52"/>
  <c r="D14" i="52"/>
  <c r="G13" i="52"/>
  <c r="D13" i="52"/>
  <c r="G12" i="52"/>
  <c r="D12" i="52"/>
  <c r="G9" i="52"/>
  <c r="D9" i="52"/>
  <c r="G8" i="52"/>
  <c r="G10" i="52" s="1"/>
  <c r="D8" i="52"/>
  <c r="D10" i="52" s="1"/>
  <c r="D37" i="51"/>
  <c r="B37" i="51"/>
  <c r="E35" i="51"/>
  <c r="C35" i="51"/>
  <c r="E34" i="51"/>
  <c r="C34" i="51"/>
  <c r="E33" i="51"/>
  <c r="C33" i="51"/>
  <c r="E32" i="51"/>
  <c r="C32" i="51"/>
  <c r="E31" i="51"/>
  <c r="C31" i="51"/>
  <c r="E30" i="51"/>
  <c r="C30" i="51"/>
  <c r="E29" i="51"/>
  <c r="C29" i="51"/>
  <c r="E28" i="51"/>
  <c r="C28" i="51"/>
  <c r="E27" i="51"/>
  <c r="C27" i="51"/>
  <c r="E26" i="51"/>
  <c r="C26" i="51"/>
  <c r="E25" i="51"/>
  <c r="C25" i="51"/>
  <c r="E24" i="51"/>
  <c r="C24" i="51"/>
  <c r="E23" i="51"/>
  <c r="C23" i="51"/>
  <c r="E22" i="51"/>
  <c r="C22" i="51"/>
  <c r="E21" i="51"/>
  <c r="C21" i="51"/>
  <c r="E20" i="51"/>
  <c r="C20" i="51"/>
  <c r="E19" i="51"/>
  <c r="C19" i="51"/>
  <c r="E18" i="51"/>
  <c r="C18" i="51"/>
  <c r="E17" i="51"/>
  <c r="C17" i="51"/>
  <c r="E16" i="51"/>
  <c r="C16" i="51"/>
  <c r="E15" i="51"/>
  <c r="E37" i="51" s="1"/>
  <c r="C15" i="51"/>
  <c r="C37" i="51" s="1"/>
  <c r="D12" i="51"/>
  <c r="D39" i="51" s="1"/>
  <c r="B12" i="51"/>
  <c r="B39" i="51" s="1"/>
  <c r="E10" i="51"/>
  <c r="C10" i="51"/>
  <c r="E9" i="51"/>
  <c r="C9" i="51"/>
  <c r="E8" i="51"/>
  <c r="C8" i="51"/>
  <c r="E7" i="51"/>
  <c r="E12" i="51" s="1"/>
  <c r="C7" i="51"/>
  <c r="C12" i="51" s="1"/>
  <c r="I35" i="4"/>
  <c r="I18" i="4"/>
  <c r="I37" i="4" s="1"/>
  <c r="D55" i="52" l="1"/>
  <c r="D57" i="52" s="1"/>
  <c r="D63" i="52" s="1"/>
  <c r="G55" i="52"/>
  <c r="G57" i="52" s="1"/>
  <c r="G63" i="52" s="1"/>
  <c r="H23" i="6"/>
  <c r="H12" i="6" l="1"/>
  <c r="O42" i="49" l="1"/>
  <c r="P42" i="49" s="1"/>
  <c r="O41" i="49"/>
  <c r="O38" i="49"/>
  <c r="P38" i="49" s="1"/>
  <c r="O37" i="49"/>
  <c r="O19" i="49"/>
  <c r="O18" i="49"/>
  <c r="O34" i="49"/>
  <c r="O33" i="49"/>
  <c r="N51" i="49" l="1"/>
  <c r="M51" i="49"/>
  <c r="L51" i="49"/>
  <c r="K51" i="49"/>
  <c r="J51" i="49"/>
  <c r="I51" i="49"/>
  <c r="H51" i="49"/>
  <c r="G51" i="49"/>
  <c r="F51" i="49"/>
  <c r="E51" i="49"/>
  <c r="D51" i="49"/>
  <c r="C51" i="49"/>
  <c r="B51" i="49"/>
  <c r="O50" i="49"/>
  <c r="P50" i="49" s="1"/>
  <c r="O49" i="49"/>
  <c r="P49" i="49" s="1"/>
  <c r="O48" i="49"/>
  <c r="P48" i="49" s="1"/>
  <c r="O47" i="49"/>
  <c r="P47" i="49" s="1"/>
  <c r="O46" i="49"/>
  <c r="P46" i="49" s="1"/>
  <c r="O45" i="49"/>
  <c r="P45" i="49" s="1"/>
  <c r="O44" i="49"/>
  <c r="P44" i="49" s="1"/>
  <c r="O43" i="49"/>
  <c r="P43" i="49" s="1"/>
  <c r="P41" i="49"/>
  <c r="O40" i="49"/>
  <c r="P40" i="49" s="1"/>
  <c r="O39" i="49"/>
  <c r="P39" i="49" s="1"/>
  <c r="P37" i="49"/>
  <c r="O36" i="49"/>
  <c r="P36" i="49" s="1"/>
  <c r="O35" i="49"/>
  <c r="P35" i="49" s="1"/>
  <c r="P34" i="49"/>
  <c r="P33" i="49"/>
  <c r="O32" i="49"/>
  <c r="P32" i="49" s="1"/>
  <c r="O31" i="49"/>
  <c r="P31" i="49" s="1"/>
  <c r="O30" i="49"/>
  <c r="P30" i="49" s="1"/>
  <c r="O29" i="49"/>
  <c r="P29" i="49" s="1"/>
  <c r="O28" i="49"/>
  <c r="P28" i="49" s="1"/>
  <c r="O27" i="49"/>
  <c r="P27" i="49" s="1"/>
  <c r="O26" i="49"/>
  <c r="P26" i="49" s="1"/>
  <c r="O25" i="49"/>
  <c r="P25" i="49" s="1"/>
  <c r="O24" i="49"/>
  <c r="P24" i="49" s="1"/>
  <c r="O23" i="49"/>
  <c r="P23" i="49" s="1"/>
  <c r="O22" i="49"/>
  <c r="P22" i="49" s="1"/>
  <c r="O20" i="49"/>
  <c r="P20" i="49" s="1"/>
  <c r="P19" i="49"/>
  <c r="P18" i="49"/>
  <c r="O17" i="49"/>
  <c r="P17" i="49" s="1"/>
  <c r="O16" i="49"/>
  <c r="P16" i="49" s="1"/>
  <c r="O15" i="49"/>
  <c r="P15" i="49" s="1"/>
  <c r="O14" i="49"/>
  <c r="P14" i="49" s="1"/>
  <c r="O13" i="49"/>
  <c r="P13" i="49" s="1"/>
  <c r="O12" i="49"/>
  <c r="P12" i="49" s="1"/>
  <c r="O11" i="49"/>
  <c r="P11" i="49" s="1"/>
  <c r="O8" i="49"/>
  <c r="P8" i="49" s="1"/>
  <c r="O7" i="49"/>
  <c r="P7" i="49" s="1"/>
  <c r="O6" i="49"/>
  <c r="P6" i="49" s="1"/>
  <c r="O5" i="49"/>
  <c r="P5" i="49" s="1"/>
  <c r="O4" i="49"/>
  <c r="P4" i="49" s="1"/>
  <c r="O3" i="49"/>
  <c r="P3" i="49" s="1"/>
  <c r="O51" i="49" l="1"/>
  <c r="O55" i="49" s="1"/>
  <c r="P51" i="49"/>
  <c r="A52" i="49"/>
  <c r="P52" i="49" l="1"/>
  <c r="H20" i="6" l="1"/>
  <c r="H6" i="6"/>
  <c r="C32" i="21" l="1"/>
  <c r="D32" i="21"/>
  <c r="E32" i="21"/>
  <c r="E52" i="21" s="1"/>
  <c r="F32" i="21"/>
  <c r="G32" i="21"/>
  <c r="H32" i="21"/>
  <c r="I32" i="21"/>
  <c r="J32" i="21"/>
  <c r="B32" i="21"/>
  <c r="F35" i="21" l="1"/>
  <c r="F41" i="5" l="1"/>
  <c r="E35" i="21" l="1"/>
  <c r="H22" i="6"/>
  <c r="G35" i="4"/>
  <c r="G18" i="4"/>
  <c r="G37" i="4" l="1"/>
  <c r="F4" i="5"/>
  <c r="C43" i="5" l="1"/>
  <c r="E35" i="4" l="1"/>
  <c r="E18" i="4"/>
  <c r="E37" i="4" l="1"/>
  <c r="J49" i="21" l="1"/>
  <c r="F38" i="5" l="1"/>
  <c r="E30" i="6" l="1"/>
  <c r="F30" i="6"/>
  <c r="G30" i="6"/>
  <c r="D30" i="6"/>
  <c r="H29" i="6" l="1"/>
  <c r="F34" i="5"/>
  <c r="F30" i="5"/>
  <c r="F27" i="5"/>
  <c r="F22" i="5"/>
  <c r="F19" i="5"/>
  <c r="H15" i="6" l="1"/>
  <c r="C35" i="4" l="1"/>
  <c r="C18" i="4"/>
  <c r="C37" i="4" l="1"/>
  <c r="H28" i="6"/>
  <c r="H27" i="6" l="1"/>
  <c r="H26" i="6" l="1"/>
  <c r="L34" i="21" l="1"/>
  <c r="K35" i="21"/>
  <c r="J35" i="21" l="1"/>
  <c r="J52" i="21" s="1"/>
  <c r="F9" i="5" l="1"/>
  <c r="F14" i="5"/>
  <c r="F43" i="5" l="1"/>
  <c r="H21" i="6"/>
  <c r="H25" i="6" l="1"/>
  <c r="B49" i="21" l="1"/>
  <c r="H11" i="43" l="1"/>
  <c r="H12" i="43" s="1"/>
  <c r="H13" i="43" s="1"/>
  <c r="C4" i="43"/>
  <c r="D18" i="43" l="1"/>
  <c r="D17" i="43"/>
  <c r="F17" i="43" s="1"/>
  <c r="C6" i="43"/>
  <c r="D11" i="43"/>
  <c r="G11" i="43" s="1"/>
  <c r="I11" i="43" s="1"/>
  <c r="D12" i="43"/>
  <c r="F12" i="43" s="1"/>
  <c r="D15" i="43"/>
  <c r="F15" i="43" s="1"/>
  <c r="D19" i="43"/>
  <c r="F19" i="43" s="1"/>
  <c r="C5" i="43"/>
  <c r="D16" i="43"/>
  <c r="F16" i="43" s="1"/>
  <c r="D20" i="43"/>
  <c r="F20" i="43" s="1"/>
  <c r="D13" i="43"/>
  <c r="F13" i="43" s="1"/>
  <c r="D21" i="43"/>
  <c r="F21" i="43" s="1"/>
  <c r="D14" i="43"/>
  <c r="F14" i="43" s="1"/>
  <c r="F18" i="43"/>
  <c r="H14" i="43"/>
  <c r="D22" i="43"/>
  <c r="F22" i="43" s="1"/>
  <c r="F11" i="43" l="1"/>
  <c r="G12" i="43"/>
  <c r="J12" i="43" s="1"/>
  <c r="J11" i="43"/>
  <c r="H15" i="43"/>
  <c r="I12" i="43" l="1"/>
  <c r="G13" i="43"/>
  <c r="G14" i="43" s="1"/>
  <c r="H16" i="43"/>
  <c r="I13" i="43" l="1"/>
  <c r="J13" i="43"/>
  <c r="H17" i="43"/>
  <c r="G15" i="43"/>
  <c r="I14" i="43"/>
  <c r="J14" i="43"/>
  <c r="H18" i="43" l="1"/>
  <c r="G16" i="43"/>
  <c r="I15" i="43"/>
  <c r="J15" i="43"/>
  <c r="H19" i="43" l="1"/>
  <c r="G17" i="43"/>
  <c r="I16" i="43"/>
  <c r="J16" i="43"/>
  <c r="H20" i="43" l="1"/>
  <c r="G18" i="43"/>
  <c r="I17" i="43"/>
  <c r="J17" i="43"/>
  <c r="H21" i="43" l="1"/>
  <c r="G19" i="43"/>
  <c r="I18" i="43"/>
  <c r="J18" i="43"/>
  <c r="G20" i="43" l="1"/>
  <c r="I19" i="43"/>
  <c r="J19" i="43"/>
  <c r="H22" i="43"/>
  <c r="G21" i="43" l="1"/>
  <c r="G22" i="43" s="1"/>
  <c r="J20" i="43"/>
  <c r="I20" i="43"/>
  <c r="J21" i="43" l="1"/>
  <c r="I21" i="43"/>
  <c r="J22" i="43" l="1"/>
  <c r="I22" i="43"/>
  <c r="H16" i="6" l="1"/>
  <c r="H49" i="21" l="1"/>
  <c r="H52" i="21" s="1"/>
  <c r="D52" i="21" l="1"/>
  <c r="D35" i="21"/>
  <c r="B52" i="21"/>
  <c r="I52" i="21" l="1"/>
  <c r="I35" i="21"/>
  <c r="H35" i="21"/>
  <c r="G52" i="21"/>
  <c r="G35" i="21"/>
  <c r="C52" i="21"/>
  <c r="C35" i="21"/>
  <c r="B35" i="21"/>
  <c r="L52" i="21" l="1"/>
  <c r="H24" i="6"/>
  <c r="I31" i="6" l="1"/>
  <c r="H19" i="6" l="1"/>
  <c r="H11" i="6"/>
  <c r="H10" i="6" l="1"/>
  <c r="B55" i="33" l="1"/>
  <c r="O46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B44" i="33"/>
  <c r="O43" i="33"/>
  <c r="P43" i="33" s="1"/>
  <c r="O42" i="33"/>
  <c r="P42" i="33" s="1"/>
  <c r="O41" i="33"/>
  <c r="P41" i="33" s="1"/>
  <c r="O40" i="33"/>
  <c r="P40" i="33" s="1"/>
  <c r="O39" i="33"/>
  <c r="P39" i="33" s="1"/>
  <c r="O38" i="33"/>
  <c r="P38" i="33" s="1"/>
  <c r="O37" i="33"/>
  <c r="P37" i="33" s="1"/>
  <c r="O36" i="33"/>
  <c r="P36" i="33" s="1"/>
  <c r="O35" i="33"/>
  <c r="P35" i="33" s="1"/>
  <c r="O34" i="33"/>
  <c r="P34" i="33" s="1"/>
  <c r="O33" i="33"/>
  <c r="P33" i="33" s="1"/>
  <c r="O32" i="33"/>
  <c r="P32" i="33" s="1"/>
  <c r="O31" i="33"/>
  <c r="P31" i="33" s="1"/>
  <c r="O30" i="33"/>
  <c r="P30" i="33" s="1"/>
  <c r="O29" i="33"/>
  <c r="P29" i="33" s="1"/>
  <c r="O28" i="33"/>
  <c r="P28" i="33" s="1"/>
  <c r="O27" i="33"/>
  <c r="P27" i="33" s="1"/>
  <c r="O26" i="33"/>
  <c r="P26" i="33" s="1"/>
  <c r="O25" i="33"/>
  <c r="P25" i="33" s="1"/>
  <c r="O24" i="33"/>
  <c r="P24" i="33" s="1"/>
  <c r="O23" i="33"/>
  <c r="P23" i="33" s="1"/>
  <c r="O22" i="33"/>
  <c r="P22" i="33" s="1"/>
  <c r="O21" i="33"/>
  <c r="P21" i="33" s="1"/>
  <c r="O19" i="33"/>
  <c r="P19" i="33" s="1"/>
  <c r="O18" i="33"/>
  <c r="P18" i="33" s="1"/>
  <c r="O17" i="33"/>
  <c r="P17" i="33" s="1"/>
  <c r="O16" i="33"/>
  <c r="P16" i="33" s="1"/>
  <c r="O15" i="33"/>
  <c r="P15" i="33" s="1"/>
  <c r="O14" i="33"/>
  <c r="P14" i="33" s="1"/>
  <c r="O13" i="33"/>
  <c r="P13" i="33" s="1"/>
  <c r="O12" i="33"/>
  <c r="P12" i="33" s="1"/>
  <c r="O11" i="33"/>
  <c r="P11" i="33" s="1"/>
  <c r="O10" i="33"/>
  <c r="P10" i="33" s="1"/>
  <c r="O7" i="33"/>
  <c r="P7" i="33" s="1"/>
  <c r="O6" i="33"/>
  <c r="P6" i="33" s="1"/>
  <c r="O5" i="33"/>
  <c r="P5" i="33" s="1"/>
  <c r="O4" i="33"/>
  <c r="P4" i="33" s="1"/>
  <c r="O3" i="33"/>
  <c r="P3" i="33" s="1"/>
  <c r="H18" i="6"/>
  <c r="H7" i="6"/>
  <c r="H8" i="6"/>
  <c r="H9" i="6"/>
  <c r="H13" i="6"/>
  <c r="H14" i="6"/>
  <c r="H17" i="6"/>
  <c r="H30" i="6" l="1"/>
  <c r="O44" i="33"/>
  <c r="P45" i="33" s="1"/>
  <c r="L32" i="21"/>
  <c r="P44" i="33"/>
  <c r="M32" i="21" l="1"/>
  <c r="L35" i="21"/>
</calcChain>
</file>

<file path=xl/sharedStrings.xml><?xml version="1.0" encoding="utf-8"?>
<sst xmlns="http://schemas.openxmlformats.org/spreadsheetml/2006/main" count="404" uniqueCount="281">
  <si>
    <t>Salary</t>
  </si>
  <si>
    <t>Accounting Services</t>
  </si>
  <si>
    <t>Worker Benefits</t>
  </si>
  <si>
    <t>Gas &amp; Electric</t>
  </si>
  <si>
    <t>Altar Flowers</t>
  </si>
  <si>
    <t>Telephone</t>
  </si>
  <si>
    <t>Worship Materials</t>
  </si>
  <si>
    <t>Altar Guild</t>
  </si>
  <si>
    <t>Postage</t>
  </si>
  <si>
    <t>CATEGORY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</si>
  <si>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</si>
  <si>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</si>
  <si>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</si>
  <si>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</si>
  <si>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</si>
  <si>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</si>
  <si>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</si>
  <si>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</si>
  <si>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</si>
  <si>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</si>
  <si>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</si>
  <si>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</si>
  <si>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Total Spent to Date</t>
  </si>
  <si>
    <t>Budget Remaining</t>
  </si>
  <si>
    <t>Pastoral Ministry</t>
  </si>
  <si>
    <t>3% Catch Up</t>
  </si>
  <si>
    <t>Mileage</t>
  </si>
  <si>
    <t>Substitute Pastor</t>
  </si>
  <si>
    <t>Church Property</t>
  </si>
  <si>
    <t>Repair, Maint, Upkeep</t>
  </si>
  <si>
    <t>Church Cleaning</t>
  </si>
  <si>
    <t>Insurance</t>
  </si>
  <si>
    <t>Lawn Care</t>
  </si>
  <si>
    <t>Sexton Salary</t>
  </si>
  <si>
    <t>Secretary Salary</t>
  </si>
  <si>
    <t>Operations</t>
  </si>
  <si>
    <t>Choir Director Salary</t>
  </si>
  <si>
    <t>Worship Team Leader Salary</t>
  </si>
  <si>
    <t>General Ministry</t>
  </si>
  <si>
    <t>Outreach</t>
  </si>
  <si>
    <t>Youth Education</t>
  </si>
  <si>
    <t>Office Expenses</t>
  </si>
  <si>
    <t>Advertising</t>
  </si>
  <si>
    <t>Music Supplies</t>
  </si>
  <si>
    <t>Music Substitute</t>
  </si>
  <si>
    <t>Conferences</t>
  </si>
  <si>
    <t>Synod Fair Share</t>
  </si>
  <si>
    <t xml:space="preserve">TOTALS </t>
  </si>
  <si>
    <t>MONTH - OFFERINGS</t>
  </si>
  <si>
    <t>JANUARY</t>
  </si>
  <si>
    <t>FEBRUARY</t>
  </si>
  <si>
    <t>MARCH</t>
  </si>
  <si>
    <t>APRIL</t>
  </si>
  <si>
    <t>AUGUST</t>
  </si>
  <si>
    <t>SEPTEMBER</t>
  </si>
  <si>
    <t>OCTOBER</t>
  </si>
  <si>
    <t>NOVEMBER</t>
  </si>
  <si>
    <t>DECEMBER</t>
  </si>
  <si>
    <t>YTD TOTALS</t>
  </si>
  <si>
    <t>BEGINNING BALANCE</t>
  </si>
  <si>
    <t>ENDING BALANCE</t>
  </si>
  <si>
    <t>TOTAL</t>
  </si>
  <si>
    <t>SCHOLARSHIP FUND</t>
  </si>
  <si>
    <t>GENERAL ACCOUNT</t>
  </si>
  <si>
    <t>A/C 7580036898</t>
  </si>
  <si>
    <t>Special Funds Sub Accounts</t>
  </si>
  <si>
    <t>Beg. Bal.</t>
  </si>
  <si>
    <t>Receipts</t>
  </si>
  <si>
    <t>Ending Bal.</t>
  </si>
  <si>
    <t>Needlepointers</t>
  </si>
  <si>
    <t>Empty Nesters</t>
  </si>
  <si>
    <t>Heifer Project</t>
  </si>
  <si>
    <t>Praise Band</t>
  </si>
  <si>
    <t xml:space="preserve">Christmas Sharing </t>
  </si>
  <si>
    <t>Total Special Funds Sub Accounts</t>
  </si>
  <si>
    <t>Copier Maint.</t>
  </si>
  <si>
    <t>Supplies, Refreshment</t>
  </si>
  <si>
    <t>DEPOSITS IN TRANSIT</t>
  </si>
  <si>
    <t>DISBURSED</t>
  </si>
  <si>
    <t>FICA Expense</t>
  </si>
  <si>
    <t>Music Director Salary</t>
  </si>
  <si>
    <t>FOLK MEMORIAL</t>
  </si>
  <si>
    <t>Appalachia Service Project</t>
  </si>
  <si>
    <t>Appalachia Project</t>
  </si>
  <si>
    <t>Crofton Christ. Caring</t>
  </si>
  <si>
    <t>ST. PAUL'S LUTHERAN CHURCH</t>
  </si>
  <si>
    <t>Lawn Maint. Sup.</t>
  </si>
  <si>
    <t>DATE</t>
  </si>
  <si>
    <t>TOTAL RECEIPTS</t>
  </si>
  <si>
    <t>OFFERING</t>
  </si>
  <si>
    <t>OTHER INCOME</t>
  </si>
  <si>
    <t>RENTAL INCOME</t>
  </si>
  <si>
    <t>INTEREST INCOME</t>
  </si>
  <si>
    <t>DESCRIPTION</t>
  </si>
  <si>
    <t>TRANSFERRED FUNDS</t>
  </si>
  <si>
    <t>NOT</t>
  </si>
  <si>
    <t>INCOME</t>
  </si>
  <si>
    <t>*</t>
  </si>
  <si>
    <t>DEPOSITS &amp; INTEREST</t>
  </si>
  <si>
    <t>PARSONAGE</t>
  </si>
  <si>
    <t>A/C 7580083164</t>
  </si>
  <si>
    <t>ANNUAL COMPARISON OF OFFERING AND OTHER INCOME</t>
  </si>
  <si>
    <t>Music Expense</t>
  </si>
  <si>
    <t>NON BUDGET ITEMS</t>
  </si>
  <si>
    <t>BANK S.C.</t>
  </si>
  <si>
    <t>DEP. ON PAVING</t>
  </si>
  <si>
    <t>DEP. ON BATH.FLRS.</t>
  </si>
  <si>
    <t>***SEE BELOW****</t>
  </si>
  <si>
    <t>CHOIR ROBES</t>
  </si>
  <si>
    <t>DEP. ON WOOD FLR</t>
  </si>
  <si>
    <t>A/C 02-9910402350</t>
  </si>
  <si>
    <t>FINAL PAYT ON PAVING</t>
  </si>
  <si>
    <t>FINAL PAYT ON BATH.FLRS.</t>
  </si>
  <si>
    <t>FINAL PAYT ON WOOD FLRS.</t>
  </si>
  <si>
    <t>DEP. ON PEW CUSH.</t>
  </si>
  <si>
    <t>BUDGET 2011</t>
  </si>
  <si>
    <t>Educ. Assist. Salary</t>
  </si>
  <si>
    <t>Youth Coord. Salary</t>
  </si>
  <si>
    <t>DEP. ON CARPET</t>
  </si>
  <si>
    <t>FINAL PAYT ON CARPET</t>
  </si>
  <si>
    <t>FINAL PAYT ON PEW CUSH.</t>
  </si>
  <si>
    <t>use</t>
  </si>
  <si>
    <t>Sunday School/youth</t>
  </si>
  <si>
    <t>ESSEX BANK - CHECKING ACCOUNT</t>
  </si>
  <si>
    <t>Crofton Christian Caring</t>
  </si>
  <si>
    <t>Ted Felsentreger Memorial</t>
  </si>
  <si>
    <t>NON-ENVELOPE OFFERING</t>
  </si>
  <si>
    <t xml:space="preserve">GRAND </t>
  </si>
  <si>
    <t>Quilters</t>
  </si>
  <si>
    <t>Budget</t>
  </si>
  <si>
    <t>Weekly Goal</t>
  </si>
  <si>
    <t>4 wk month</t>
  </si>
  <si>
    <t>5 wk month</t>
  </si>
  <si>
    <t>Year</t>
  </si>
  <si>
    <t>Month</t>
  </si>
  <si>
    <t>Weeks</t>
  </si>
  <si>
    <t>Monthly Goal</t>
  </si>
  <si>
    <t>Monthly Offerings</t>
  </si>
  <si>
    <t>Monthly Over/Under</t>
  </si>
  <si>
    <t>YTD Goal</t>
  </si>
  <si>
    <t>YTD Offerings</t>
  </si>
  <si>
    <t>YTD Over/Under</t>
  </si>
  <si>
    <t>% of Goal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</si>
  <si>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</si>
  <si>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</si>
  <si>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</si>
  <si>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</si>
  <si>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</si>
  <si>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</si>
  <si>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</si>
  <si>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</si>
  <si>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</si>
  <si>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</si>
  <si>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</si>
  <si>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LCEF - PARSONAGE</t>
  </si>
  <si>
    <t>LCEF - FOLK</t>
  </si>
  <si>
    <t>February</t>
  </si>
  <si>
    <t>Robert Gosheff Memorial</t>
  </si>
  <si>
    <t>disburse.</t>
  </si>
  <si>
    <t>adjust.</t>
  </si>
  <si>
    <t>A/C 9910487445</t>
  </si>
  <si>
    <t>St. Paul Youth (SPY)</t>
  </si>
  <si>
    <t>LWR Fair Trade</t>
  </si>
  <si>
    <t>Lorraine Clow Gift</t>
  </si>
  <si>
    <t>Trash Removal</t>
  </si>
  <si>
    <t>Organist Salary</t>
  </si>
  <si>
    <t>Bank service charges</t>
  </si>
  <si>
    <t>Worship Team substitute</t>
  </si>
  <si>
    <t>Altar Flower dedication</t>
  </si>
  <si>
    <t>&lt;&lt;mo aver.</t>
  </si>
  <si>
    <t>xx = taken from quilters' contribution</t>
  </si>
  <si>
    <t>Poffenberger/Pettey Trust</t>
  </si>
  <si>
    <t>Treasurer</t>
  </si>
  <si>
    <t>Ins.Liab. &amp; Work.comp</t>
  </si>
  <si>
    <t>LCEF 16 YR.  3% CD DUE 6/29/27</t>
  </si>
  <si>
    <t>A/C 9910580236</t>
  </si>
  <si>
    <t>LCEF 3 YR. 2.375% CD DUE 8/27/21</t>
  </si>
  <si>
    <t>A/C 9910580247</t>
  </si>
  <si>
    <t>A/C 9910580225</t>
  </si>
  <si>
    <t>PARTNERS PLUS</t>
  </si>
  <si>
    <t>LCEF 5 YR.  3.00% CD DUE 8/27/23</t>
  </si>
  <si>
    <t>JUMBO</t>
  </si>
  <si>
    <t>A/C 9910580202</t>
  </si>
  <si>
    <t>GENERAL ACCOUNTS:</t>
  </si>
  <si>
    <t>POFFENBERGER/PETTEY ACCOUNTS:</t>
  </si>
  <si>
    <t>LCEF 35 mo. CD 7445</t>
  </si>
  <si>
    <t>LCEF - 16 - 20 YR CD 2350</t>
  </si>
  <si>
    <t>LCEF - POFFENBERGER/PETTEY CD 0236 18 mo.</t>
  </si>
  <si>
    <t>LCEF - POFFENBERGER/PETTEY CD 0247 3 yrs.</t>
  </si>
  <si>
    <t>LCEF - POFFENBERGER/PETTEY CD 0225 4 yrs.</t>
  </si>
  <si>
    <t>LCEF - POFFENBERGER/PETTEY CD 0202 5 yrs.</t>
  </si>
  <si>
    <t>LCEF - POFFENBERGER/PETTY CD 9863 40 mo.</t>
  </si>
  <si>
    <t>LCEF 4O MO. 4.00% CD DUE 2/15/22</t>
  </si>
  <si>
    <t>A/C 9910589863</t>
  </si>
  <si>
    <t>LCEF 35 MO. 4% CD DUE 9/30/2021</t>
  </si>
  <si>
    <t>Housing</t>
  </si>
  <si>
    <t>Childrens Ministry</t>
  </si>
  <si>
    <t>Thomas Weinhold Memorial</t>
  </si>
  <si>
    <t>BGE</t>
  </si>
  <si>
    <t>Robert Parker Memorial</t>
  </si>
  <si>
    <t>Website</t>
  </si>
  <si>
    <t>SPECIAL ACCOUNT</t>
  </si>
  <si>
    <t>ONLINE GIVING</t>
  </si>
  <si>
    <t>Supplies-paper/plst</t>
  </si>
  <si>
    <t>Supplies, Refresh/food</t>
  </si>
  <si>
    <t>LCEF 2 YR. 2.125% CD DUE 03/02/22</t>
  </si>
  <si>
    <t>Online bank fees</t>
  </si>
  <si>
    <t>ONLINE GIVING NONMEM.</t>
  </si>
  <si>
    <t>FEES</t>
  </si>
  <si>
    <t>Compassion Aid fund</t>
  </si>
  <si>
    <t>(LCEF Steward Account .375%)</t>
  </si>
  <si>
    <t>Worship Director</t>
  </si>
  <si>
    <t>Food drive dist.</t>
  </si>
  <si>
    <t>Designated outreach</t>
  </si>
  <si>
    <t>Internet</t>
  </si>
  <si>
    <t>Technical Equip., Prg.</t>
  </si>
  <si>
    <t>(LCEF StewardAccount .250%)</t>
  </si>
  <si>
    <t>Adelaide Abend Memorial</t>
  </si>
  <si>
    <t>LCEF 4 YR. 2.771% CD DUE 8/27/22</t>
  </si>
  <si>
    <t>Grant money</t>
  </si>
  <si>
    <t>for tech. equip.</t>
  </si>
  <si>
    <t>Shut in Members Baskets</t>
  </si>
  <si>
    <t>RECEIPTS - January 2021</t>
  </si>
  <si>
    <t>reimburse personal expense</t>
  </si>
  <si>
    <t>iglesia</t>
  </si>
  <si>
    <t>Friday AA</t>
  </si>
  <si>
    <t>LCEF INTEREST INCOME - January 2021</t>
  </si>
  <si>
    <t>BUDGET 2021</t>
  </si>
  <si>
    <t>FINANCIAL ASSETS AS OF 01/31/2021</t>
  </si>
  <si>
    <t>rate 0.15</t>
  </si>
  <si>
    <t>SPECIAL ACCOUNTS REPORT 01/31/2021</t>
  </si>
  <si>
    <t>copier</t>
  </si>
  <si>
    <t>palms</t>
  </si>
  <si>
    <t>Income Statement</t>
  </si>
  <si>
    <t>Compared with Budget</t>
  </si>
  <si>
    <t>For the One Month Ending January 31, 2021</t>
  </si>
  <si>
    <t/>
  </si>
  <si>
    <t xml:space="preserve">
</t>
  </si>
  <si>
    <t>Current Month
Actual</t>
  </si>
  <si>
    <t>Current Month
Budget</t>
  </si>
  <si>
    <t>Current Month
Variance</t>
  </si>
  <si>
    <t>Year to Date
Actual</t>
  </si>
  <si>
    <t>Year to Date
Budget</t>
  </si>
  <si>
    <t>Year to Date
Variance</t>
  </si>
  <si>
    <t>Revenues</t>
  </si>
  <si>
    <t>Offerings</t>
  </si>
  <si>
    <t>Online Offerings</t>
  </si>
  <si>
    <t>Interest Income</t>
  </si>
  <si>
    <t>Rental Income</t>
  </si>
  <si>
    <t>Total Revenues</t>
  </si>
  <si>
    <t>Expenses</t>
  </si>
  <si>
    <t>Wages - Pastor</t>
  </si>
  <si>
    <t>Wages - Organist</t>
  </si>
  <si>
    <t>Wages - Worship Director</t>
  </si>
  <si>
    <t>Wages - Secretary</t>
  </si>
  <si>
    <t>FICA Contribution</t>
  </si>
  <si>
    <t>Children's Ministry</t>
  </si>
  <si>
    <t>Technical Equipment, Programs</t>
  </si>
  <si>
    <t>Compassion Aid</t>
  </si>
  <si>
    <t>Supplies -paper &amp; plastic</t>
  </si>
  <si>
    <t>Supplies -refreshments,food</t>
  </si>
  <si>
    <t>Maintenance - Janitorial</t>
  </si>
  <si>
    <t>Maintenance - Trash Removal</t>
  </si>
  <si>
    <t>Maintenance &amp; Repairs Expense</t>
  </si>
  <si>
    <t>Subs. Worship Team Leader</t>
  </si>
  <si>
    <t>Lawn Maintenance Wage</t>
  </si>
  <si>
    <t>Lawn Maintenance Supplies</t>
  </si>
  <si>
    <t>Utilities Expense</t>
  </si>
  <si>
    <t>Office Expense</t>
  </si>
  <si>
    <t>Bank service charge</t>
  </si>
  <si>
    <t>Online Banking Fees</t>
  </si>
  <si>
    <t>Postage Expense</t>
  </si>
  <si>
    <t>Telephone Expense</t>
  </si>
  <si>
    <t>Advertising Expense</t>
  </si>
  <si>
    <t>Insurance Package&amp; Umbrella</t>
  </si>
  <si>
    <t>Total Expenses</t>
  </si>
  <si>
    <t>Net Income</t>
  </si>
  <si>
    <t>Current Month</t>
  </si>
  <si>
    <t>Year to Date</t>
  </si>
  <si>
    <t>subtotal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</si>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</sst>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* #,##0.00;\(&quot;$&quot;* #,##0.00\)"/>
    <numFmt numFmtId="166" formatCode="#,##0.00;\(#,##0.00\)"/>
  </numFmts>
  <fonts count="6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8"/>
      <name val="Arial"/>
      <family val="2"/>
    </font>
    <font>
      <sz val="8"/>
      <color indexed="4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i/>
      <sz val="10"/>
      <color theme="3"/>
      <name val="Arial"/>
      <family val="2"/>
    </font>
    <font>
      <b/>
      <sz val="8"/>
      <color theme="3"/>
      <name val="Arial"/>
      <family val="2"/>
    </font>
    <font>
      <b/>
      <sz val="10"/>
      <color theme="3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8"/>
      <color rgb="FFFF0000"/>
      <name val="Arial"/>
      <family val="2"/>
    </font>
    <font>
      <i/>
      <sz val="8"/>
      <color theme="4"/>
      <name val="Arial"/>
      <family val="2"/>
    </font>
    <font>
      <sz val="8"/>
      <color theme="4"/>
      <name val="Arial"/>
      <family val="2"/>
    </font>
    <font>
      <sz val="10"/>
      <color theme="4"/>
      <name val="Arial"/>
      <family val="2"/>
    </font>
    <font>
      <i/>
      <sz val="10"/>
      <color theme="4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4"/>
      <name val="Arial"/>
      <family val="2"/>
    </font>
    <font>
      <sz val="12"/>
      <color theme="3"/>
      <name val="Arial"/>
      <family val="2"/>
    </font>
    <font>
      <i/>
      <sz val="12"/>
      <name val="Arial"/>
      <family val="2"/>
    </font>
    <font>
      <sz val="12"/>
      <color theme="4"/>
      <name val="Arial"/>
      <family val="2"/>
    </font>
    <font>
      <i/>
      <sz val="12"/>
      <color theme="3"/>
      <name val="Arial"/>
      <family val="2"/>
    </font>
    <font>
      <b/>
      <sz val="10"/>
      <color rgb="FF00B05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rgb="FF00B05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5"/>
      <name val="Arial"/>
      <family val="2"/>
    </font>
    <font>
      <sz val="11"/>
      <color theme="3"/>
      <name val="Arial"/>
      <family val="2"/>
    </font>
    <font>
      <sz val="11"/>
      <color rgb="FFC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5"/>
      <name val="Arial"/>
      <family val="2"/>
    </font>
    <font>
      <b/>
      <sz val="11"/>
      <color theme="7"/>
      <name val="Arial"/>
      <family val="2"/>
    </font>
    <font>
      <b/>
      <sz val="11"/>
      <color theme="3"/>
      <name val="Arial"/>
      <family val="2"/>
    </font>
    <font>
      <sz val="11"/>
      <color theme="4"/>
      <name val="Arial"/>
      <family val="2"/>
    </font>
    <font>
      <b/>
      <u/>
      <sz val="9"/>
      <name val="Arial"/>
      <family val="2"/>
    </font>
    <font>
      <b/>
      <sz val="9"/>
      <color theme="3"/>
      <name val="Arial"/>
      <family val="2"/>
    </font>
    <font>
      <sz val="9"/>
      <color indexed="48"/>
      <name val="Arial"/>
      <family val="2"/>
    </font>
    <font>
      <b/>
      <sz val="9"/>
      <color theme="4"/>
      <name val="Arial"/>
      <family val="2"/>
    </font>
    <font>
      <sz val="9"/>
      <color theme="4"/>
      <name val="Arial"/>
      <family val="2"/>
    </font>
    <font>
      <i/>
      <sz val="9"/>
      <color theme="4"/>
      <name val="Arial"/>
      <family val="2"/>
    </font>
    <font>
      <b/>
      <i/>
      <sz val="9"/>
      <color theme="4"/>
      <name val="Arial"/>
      <family val="2"/>
    </font>
    <font>
      <sz val="14"/>
      <name val="Arial"/>
      <family val="2"/>
    </font>
    <font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6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wrapText="1"/>
    </xf>
    <xf numFmtId="0" fontId="2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17" fillId="0" borderId="0" xfId="0" applyFont="1" applyAlignment="1">
      <alignment wrapText="1"/>
    </xf>
    <xf numFmtId="164" fontId="5" fillId="0" borderId="0" xfId="0" applyNumberFormat="1" applyFont="1"/>
    <xf numFmtId="0" fontId="7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164" fontId="7" fillId="0" borderId="0" xfId="0" applyNumberFormat="1" applyFont="1"/>
    <xf numFmtId="0" fontId="1" fillId="0" borderId="0" xfId="0" applyFont="1"/>
    <xf numFmtId="44" fontId="1" fillId="0" borderId="0" xfId="2" applyFont="1"/>
    <xf numFmtId="44" fontId="18" fillId="0" borderId="0" xfId="2" applyFont="1" applyAlignment="1">
      <alignment wrapText="1"/>
    </xf>
    <xf numFmtId="0" fontId="18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13" fillId="0" borderId="0" xfId="0" applyFont="1"/>
    <xf numFmtId="44" fontId="0" fillId="0" borderId="0" xfId="2" applyFont="1"/>
    <xf numFmtId="44" fontId="0" fillId="0" borderId="0" xfId="0" applyNumberFormat="1"/>
    <xf numFmtId="44" fontId="12" fillId="0" borderId="0" xfId="2" applyFont="1" applyAlignment="1">
      <alignment wrapText="1"/>
    </xf>
    <xf numFmtId="0" fontId="12" fillId="0" borderId="0" xfId="0" applyFont="1"/>
    <xf numFmtId="0" fontId="16" fillId="0" borderId="0" xfId="0" applyFont="1" applyFill="1"/>
    <xf numFmtId="0" fontId="6" fillId="0" borderId="0" xfId="0" applyFont="1" applyFill="1"/>
    <xf numFmtId="0" fontId="8" fillId="0" borderId="0" xfId="0" applyFont="1" applyFill="1"/>
    <xf numFmtId="43" fontId="0" fillId="0" borderId="0" xfId="1" applyFont="1"/>
    <xf numFmtId="2" fontId="4" fillId="0" borderId="0" xfId="0" applyNumberFormat="1" applyFont="1"/>
    <xf numFmtId="2" fontId="5" fillId="0" borderId="0" xfId="0" applyNumberFormat="1" applyFont="1"/>
    <xf numFmtId="2" fontId="4" fillId="0" borderId="3" xfId="0" applyNumberFormat="1" applyFont="1" applyBorder="1"/>
    <xf numFmtId="2" fontId="0" fillId="0" borderId="0" xfId="0" applyNumberFormat="1"/>
    <xf numFmtId="2" fontId="5" fillId="0" borderId="0" xfId="0" applyNumberFormat="1" applyFont="1" applyAlignment="1">
      <alignment horizontal="right"/>
    </xf>
    <xf numFmtId="2" fontId="5" fillId="0" borderId="0" xfId="0" applyNumberFormat="1" applyFont="1" applyBorder="1"/>
    <xf numFmtId="2" fontId="5" fillId="0" borderId="0" xfId="2" applyNumberFormat="1" applyFont="1"/>
    <xf numFmtId="2" fontId="5" fillId="0" borderId="0" xfId="2" applyNumberFormat="1" applyFont="1" applyAlignment="1">
      <alignment wrapText="1"/>
    </xf>
    <xf numFmtId="2" fontId="7" fillId="0" borderId="0" xfId="0" applyNumberFormat="1" applyFont="1"/>
    <xf numFmtId="2" fontId="5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0" xfId="2" applyNumberFormat="1" applyFont="1" applyFill="1" applyAlignment="1">
      <alignment horizontal="right"/>
    </xf>
    <xf numFmtId="2" fontId="15" fillId="0" borderId="0" xfId="2" applyNumberFormat="1" applyFont="1" applyFill="1" applyAlignment="1">
      <alignment horizontal="center"/>
    </xf>
    <xf numFmtId="0" fontId="5" fillId="0" borderId="0" xfId="0" applyFont="1" applyAlignment="1"/>
    <xf numFmtId="2" fontId="4" fillId="0" borderId="0" xfId="0" applyNumberFormat="1" applyFont="1" applyAlignment="1"/>
    <xf numFmtId="2" fontId="5" fillId="0" borderId="0" xfId="0" applyNumberFormat="1" applyFont="1" applyAlignment="1"/>
    <xf numFmtId="2" fontId="5" fillId="0" borderId="0" xfId="2" applyNumberFormat="1" applyFont="1" applyAlignment="1"/>
    <xf numFmtId="0" fontId="7" fillId="0" borderId="0" xfId="0" applyFont="1" applyAlignment="1"/>
    <xf numFmtId="2" fontId="4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right" wrapText="1"/>
    </xf>
    <xf numFmtId="2" fontId="5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/>
    <xf numFmtId="0" fontId="10" fillId="0" borderId="0" xfId="0" applyFont="1" applyAlignment="1"/>
    <xf numFmtId="0" fontId="5" fillId="0" borderId="0" xfId="0" applyFont="1" applyBorder="1" applyAlignment="1"/>
    <xf numFmtId="0" fontId="17" fillId="0" borderId="0" xfId="0" applyFont="1" applyAlignment="1"/>
    <xf numFmtId="164" fontId="5" fillId="0" borderId="0" xfId="0" applyNumberFormat="1" applyFont="1" applyAlignment="1"/>
    <xf numFmtId="2" fontId="4" fillId="0" borderId="1" xfId="0" applyNumberFormat="1" applyFont="1" applyBorder="1" applyAlignment="1"/>
    <xf numFmtId="2" fontId="5" fillId="0" borderId="1" xfId="0" applyNumberFormat="1" applyFont="1" applyBorder="1" applyAlignment="1"/>
    <xf numFmtId="2" fontId="5" fillId="0" borderId="1" xfId="2" applyNumberFormat="1" applyFont="1" applyBorder="1" applyAlignment="1"/>
    <xf numFmtId="0" fontId="0" fillId="0" borderId="0" xfId="0" applyAlignment="1"/>
    <xf numFmtId="2" fontId="0" fillId="0" borderId="0" xfId="0" applyNumberFormat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wrapText="1"/>
    </xf>
    <xf numFmtId="0" fontId="5" fillId="0" borderId="0" xfId="0" applyFont="1" applyAlignment="1">
      <alignment horizontal="center"/>
    </xf>
    <xf numFmtId="2" fontId="0" fillId="0" borderId="0" xfId="0" applyNumberFormat="1" applyBorder="1"/>
    <xf numFmtId="2" fontId="2" fillId="0" borderId="0" xfId="0" applyNumberFormat="1" applyFont="1" applyBorder="1" applyAlignment="1">
      <alignment horizontal="right"/>
    </xf>
    <xf numFmtId="2" fontId="2" fillId="0" borderId="0" xfId="2" applyNumberFormat="1" applyFont="1" applyBorder="1" applyAlignment="1">
      <alignment horizontal="right"/>
    </xf>
    <xf numFmtId="2" fontId="2" fillId="0" borderId="0" xfId="0" applyNumberFormat="1" applyFont="1" applyBorder="1"/>
    <xf numFmtId="2" fontId="19" fillId="0" borderId="0" xfId="2" applyNumberFormat="1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18" fillId="0" borderId="0" xfId="0" applyNumberFormat="1" applyFont="1" applyFill="1" applyAlignment="1">
      <alignment horizontal="right"/>
    </xf>
    <xf numFmtId="2" fontId="15" fillId="0" borderId="0" xfId="0" applyNumberFormat="1" applyFont="1"/>
    <xf numFmtId="2" fontId="0" fillId="0" borderId="0" xfId="0" applyNumberFormat="1" applyBorder="1" applyAlignment="1">
      <alignment horizontal="right"/>
    </xf>
    <xf numFmtId="2" fontId="1" fillId="0" borderId="0" xfId="0" applyNumberFormat="1" applyFont="1" applyAlignment="1">
      <alignment horizontal="right"/>
    </xf>
    <xf numFmtId="0" fontId="4" fillId="0" borderId="0" xfId="0" applyFont="1" applyBorder="1"/>
    <xf numFmtId="2" fontId="15" fillId="0" borderId="0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2" fontId="1" fillId="0" borderId="0" xfId="0" applyNumberFormat="1" applyFont="1" applyBorder="1" applyAlignment="1">
      <alignment horizontal="right"/>
    </xf>
    <xf numFmtId="2" fontId="21" fillId="0" borderId="0" xfId="0" applyNumberFormat="1" applyFont="1" applyBorder="1" applyAlignment="1">
      <alignment horizontal="left"/>
    </xf>
    <xf numFmtId="2" fontId="4" fillId="0" borderId="0" xfId="0" applyNumberFormat="1" applyFont="1" applyBorder="1" applyAlignment="1"/>
    <xf numFmtId="2" fontId="5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/>
    <xf numFmtId="2" fontId="5" fillId="0" borderId="0" xfId="2" applyNumberFormat="1" applyFont="1" applyBorder="1" applyAlignment="1"/>
    <xf numFmtId="0" fontId="22" fillId="0" borderId="0" xfId="0" applyFont="1" applyAlignment="1"/>
    <xf numFmtId="0" fontId="23" fillId="0" borderId="0" xfId="0" applyFont="1" applyBorder="1" applyAlignment="1"/>
    <xf numFmtId="2" fontId="22" fillId="0" borderId="0" xfId="0" applyNumberFormat="1" applyFont="1"/>
    <xf numFmtId="2" fontId="24" fillId="0" borderId="0" xfId="0" applyNumberFormat="1" applyFont="1"/>
    <xf numFmtId="0" fontId="24" fillId="0" borderId="0" xfId="0" applyFont="1" applyAlignment="1">
      <alignment wrapText="1"/>
    </xf>
    <xf numFmtId="2" fontId="25" fillId="0" borderId="0" xfId="0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wrapText="1"/>
    </xf>
    <xf numFmtId="2" fontId="13" fillId="0" borderId="1" xfId="0" applyNumberFormat="1" applyFont="1" applyBorder="1" applyAlignment="1">
      <alignment wrapText="1"/>
    </xf>
    <xf numFmtId="2" fontId="13" fillId="0" borderId="1" xfId="2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left" wrapText="1"/>
    </xf>
    <xf numFmtId="2" fontId="20" fillId="0" borderId="1" xfId="2" applyNumberFormat="1" applyFont="1" applyBorder="1" applyAlignment="1">
      <alignment horizontal="center"/>
    </xf>
    <xf numFmtId="0" fontId="26" fillId="0" borderId="0" xfId="0" applyFont="1" applyAlignment="1"/>
    <xf numFmtId="0" fontId="14" fillId="0" borderId="0" xfId="0" applyFont="1"/>
    <xf numFmtId="0" fontId="26" fillId="0" borderId="0" xfId="0" applyFont="1"/>
    <xf numFmtId="44" fontId="26" fillId="0" borderId="0" xfId="2" applyFont="1"/>
    <xf numFmtId="44" fontId="27" fillId="0" borderId="0" xfId="2" applyFont="1"/>
    <xf numFmtId="16" fontId="28" fillId="0" borderId="0" xfId="0" applyNumberFormat="1" applyFont="1"/>
    <xf numFmtId="44" fontId="14" fillId="0" borderId="0" xfId="2" applyFont="1" applyAlignment="1">
      <alignment horizontal="right"/>
    </xf>
    <xf numFmtId="44" fontId="30" fillId="0" borderId="1" xfId="2" applyFont="1" applyBorder="1" applyAlignment="1">
      <alignment horizontal="center"/>
    </xf>
    <xf numFmtId="44" fontId="14" fillId="0" borderId="1" xfId="2" applyFont="1" applyBorder="1" applyAlignment="1">
      <alignment horizontal="right"/>
    </xf>
    <xf numFmtId="0" fontId="26" fillId="0" borderId="2" xfId="0" applyFont="1" applyBorder="1"/>
    <xf numFmtId="164" fontId="26" fillId="0" borderId="2" xfId="2" applyNumberFormat="1" applyFont="1" applyBorder="1"/>
    <xf numFmtId="2" fontId="27" fillId="0" borderId="2" xfId="2" applyNumberFormat="1" applyFont="1" applyBorder="1"/>
    <xf numFmtId="0" fontId="26" fillId="0" borderId="1" xfId="0" applyFont="1" applyBorder="1"/>
    <xf numFmtId="0" fontId="32" fillId="0" borderId="0" xfId="0" applyFont="1"/>
    <xf numFmtId="2" fontId="26" fillId="0" borderId="2" xfId="2" applyNumberFormat="1" applyFont="1" applyBorder="1"/>
    <xf numFmtId="2" fontId="33" fillId="0" borderId="2" xfId="2" applyNumberFormat="1" applyFont="1" applyBorder="1"/>
    <xf numFmtId="2" fontId="26" fillId="0" borderId="2" xfId="0" applyNumberFormat="1" applyFont="1" applyBorder="1"/>
    <xf numFmtId="0" fontId="26" fillId="0" borderId="0" xfId="0" applyFont="1" applyAlignment="1">
      <alignment horizontal="right"/>
    </xf>
    <xf numFmtId="2" fontId="26" fillId="0" borderId="1" xfId="0" applyNumberFormat="1" applyFont="1" applyBorder="1"/>
    <xf numFmtId="2" fontId="27" fillId="0" borderId="1" xfId="0" applyNumberFormat="1" applyFont="1" applyBorder="1"/>
    <xf numFmtId="2" fontId="27" fillId="0" borderId="2" xfId="0" applyNumberFormat="1" applyFont="1" applyBorder="1"/>
    <xf numFmtId="164" fontId="26" fillId="0" borderId="0" xfId="0" applyNumberFormat="1" applyFont="1"/>
    <xf numFmtId="0" fontId="32" fillId="0" borderId="0" xfId="0" applyFont="1" applyBorder="1"/>
    <xf numFmtId="14" fontId="31" fillId="0" borderId="0" xfId="0" applyNumberFormat="1" applyFont="1" applyBorder="1"/>
    <xf numFmtId="0" fontId="31" fillId="0" borderId="0" xfId="0" applyFont="1"/>
    <xf numFmtId="164" fontId="34" fillId="0" borderId="0" xfId="2" applyNumberFormat="1" applyFont="1" applyBorder="1"/>
    <xf numFmtId="164" fontId="31" fillId="0" borderId="0" xfId="0" applyNumberFormat="1" applyFont="1"/>
    <xf numFmtId="14" fontId="31" fillId="0" borderId="0" xfId="0" applyNumberFormat="1" applyFont="1"/>
    <xf numFmtId="164" fontId="26" fillId="0" borderId="0" xfId="2" applyNumberFormat="1" applyFont="1" applyBorder="1"/>
    <xf numFmtId="164" fontId="31" fillId="0" borderId="0" xfId="0" applyNumberFormat="1" applyFont="1" applyBorder="1"/>
    <xf numFmtId="0" fontId="34" fillId="0" borderId="0" xfId="0" applyFont="1"/>
    <xf numFmtId="164" fontId="27" fillId="0" borderId="0" xfId="0" applyNumberFormat="1" applyFont="1" applyBorder="1"/>
    <xf numFmtId="164" fontId="34" fillId="0" borderId="0" xfId="2" applyNumberFormat="1" applyFont="1"/>
    <xf numFmtId="44" fontId="14" fillId="0" borderId="0" xfId="2" applyFont="1" applyAlignment="1">
      <alignment horizontal="center" vertical="center"/>
    </xf>
    <xf numFmtId="2" fontId="14" fillId="0" borderId="3" xfId="2" applyNumberFormat="1" applyFont="1" applyBorder="1"/>
    <xf numFmtId="0" fontId="35" fillId="0" borderId="0" xfId="0" applyFont="1"/>
    <xf numFmtId="0" fontId="15" fillId="0" borderId="0" xfId="0" applyFont="1"/>
    <xf numFmtId="2" fontId="26" fillId="0" borderId="0" xfId="0" applyNumberFormat="1" applyFont="1"/>
    <xf numFmtId="0" fontId="2" fillId="0" borderId="4" xfId="0" applyFont="1" applyBorder="1"/>
    <xf numFmtId="2" fontId="31" fillId="0" borderId="2" xfId="2" applyNumberFormat="1" applyFont="1" applyBorder="1"/>
    <xf numFmtId="2" fontId="0" fillId="0" borderId="0" xfId="1" applyNumberFormat="1" applyFont="1"/>
    <xf numFmtId="2" fontId="0" fillId="0" borderId="1" xfId="0" applyNumberFormat="1" applyBorder="1"/>
    <xf numFmtId="2" fontId="26" fillId="0" borderId="1" xfId="2" applyNumberFormat="1" applyFont="1" applyBorder="1"/>
    <xf numFmtId="0" fontId="37" fillId="0" borderId="0" xfId="0" applyFont="1"/>
    <xf numFmtId="0" fontId="16" fillId="0" borderId="4" xfId="0" applyFont="1" applyBorder="1" applyAlignment="1">
      <alignment horizontal="right"/>
    </xf>
    <xf numFmtId="2" fontId="19" fillId="0" borderId="0" xfId="0" applyNumberFormat="1" applyFont="1"/>
    <xf numFmtId="2" fontId="0" fillId="0" borderId="0" xfId="0" applyNumberFormat="1" applyBorder="1" applyAlignment="1">
      <alignment horizontal="right" wrapText="1"/>
    </xf>
    <xf numFmtId="44" fontId="29" fillId="0" borderId="0" xfId="2" applyFont="1" applyAlignment="1">
      <alignment horizontal="center"/>
    </xf>
    <xf numFmtId="0" fontId="0" fillId="0" borderId="4" xfId="0" applyBorder="1"/>
    <xf numFmtId="43" fontId="0" fillId="0" borderId="0" xfId="1" applyFont="1" applyBorder="1"/>
    <xf numFmtId="0" fontId="30" fillId="0" borderId="1" xfId="0" applyFont="1" applyBorder="1"/>
    <xf numFmtId="2" fontId="30" fillId="0" borderId="2" xfId="0" applyNumberFormat="1" applyFont="1" applyBorder="1"/>
    <xf numFmtId="2" fontId="30" fillId="0" borderId="2" xfId="2" applyNumberFormat="1" applyFont="1" applyBorder="1"/>
    <xf numFmtId="0" fontId="4" fillId="0" borderId="0" xfId="0" applyFont="1"/>
    <xf numFmtId="2" fontId="0" fillId="0" borderId="1" xfId="1" applyNumberFormat="1" applyFont="1" applyBorder="1"/>
    <xf numFmtId="2" fontId="27" fillId="0" borderId="1" xfId="2" applyNumberFormat="1" applyFont="1" applyBorder="1"/>
    <xf numFmtId="0" fontId="38" fillId="0" borderId="0" xfId="0" applyFont="1"/>
    <xf numFmtId="0" fontId="2" fillId="0" borderId="1" xfId="0" applyFont="1" applyBorder="1"/>
    <xf numFmtId="0" fontId="2" fillId="0" borderId="1" xfId="0" applyFont="1" applyFill="1" applyBorder="1"/>
    <xf numFmtId="2" fontId="29" fillId="0" borderId="3" xfId="2" applyNumberFormat="1" applyFont="1" applyBorder="1"/>
    <xf numFmtId="0" fontId="39" fillId="0" borderId="0" xfId="0" applyFont="1" applyAlignment="1"/>
    <xf numFmtId="2" fontId="40" fillId="0" borderId="0" xfId="0" applyNumberFormat="1" applyFont="1" applyAlignment="1">
      <alignment wrapText="1"/>
    </xf>
    <xf numFmtId="2" fontId="42" fillId="0" borderId="0" xfId="0" applyNumberFormat="1" applyFont="1" applyAlignment="1">
      <alignment wrapText="1"/>
    </xf>
    <xf numFmtId="0" fontId="40" fillId="0" borderId="0" xfId="0" applyFont="1" applyAlignment="1">
      <alignment wrapText="1"/>
    </xf>
    <xf numFmtId="2" fontId="40" fillId="0" borderId="0" xfId="0" applyNumberFormat="1" applyFont="1" applyAlignment="1"/>
    <xf numFmtId="2" fontId="41" fillId="0" borderId="0" xfId="0" applyNumberFormat="1" applyFont="1" applyAlignment="1"/>
    <xf numFmtId="2" fontId="42" fillId="0" borderId="0" xfId="0" applyNumberFormat="1" applyFont="1" applyAlignment="1"/>
    <xf numFmtId="0" fontId="40" fillId="0" borderId="0" xfId="0" applyFont="1" applyAlignment="1"/>
    <xf numFmtId="2" fontId="40" fillId="0" borderId="6" xfId="0" applyNumberFormat="1" applyFont="1" applyBorder="1" applyAlignment="1"/>
    <xf numFmtId="2" fontId="39" fillId="0" borderId="0" xfId="0" applyNumberFormat="1" applyFont="1" applyAlignment="1">
      <alignment horizontal="left"/>
    </xf>
    <xf numFmtId="0" fontId="39" fillId="0" borderId="4" xfId="0" applyFont="1" applyBorder="1" applyAlignment="1">
      <alignment wrapText="1"/>
    </xf>
    <xf numFmtId="2" fontId="39" fillId="0" borderId="5" xfId="0" applyNumberFormat="1" applyFont="1" applyBorder="1" applyAlignment="1">
      <alignment wrapText="1"/>
    </xf>
    <xf numFmtId="2" fontId="39" fillId="0" borderId="4" xfId="0" applyNumberFormat="1" applyFont="1" applyBorder="1" applyAlignment="1">
      <alignment wrapText="1"/>
    </xf>
    <xf numFmtId="14" fontId="40" fillId="0" borderId="0" xfId="0" applyNumberFormat="1" applyFont="1" applyAlignment="1">
      <alignment wrapText="1"/>
    </xf>
    <xf numFmtId="2" fontId="40" fillId="0" borderId="0" xfId="0" applyNumberFormat="1" applyFont="1" applyBorder="1" applyAlignment="1">
      <alignment wrapText="1"/>
    </xf>
    <xf numFmtId="2" fontId="40" fillId="0" borderId="6" xfId="0" applyNumberFormat="1" applyFont="1" applyBorder="1" applyAlignment="1">
      <alignment wrapText="1"/>
    </xf>
    <xf numFmtId="2" fontId="39" fillId="0" borderId="0" xfId="0" applyNumberFormat="1" applyFont="1" applyBorder="1" applyAlignment="1">
      <alignment wrapText="1"/>
    </xf>
    <xf numFmtId="14" fontId="40" fillId="0" borderId="0" xfId="0" applyNumberFormat="1" applyFont="1" applyAlignment="1"/>
    <xf numFmtId="2" fontId="40" fillId="0" borderId="0" xfId="0" applyNumberFormat="1" applyFont="1" applyBorder="1" applyAlignment="1"/>
    <xf numFmtId="2" fontId="40" fillId="0" borderId="0" xfId="0" applyNumberFormat="1" applyFont="1"/>
    <xf numFmtId="2" fontId="40" fillId="0" borderId="6" xfId="0" applyNumberFormat="1" applyFont="1" applyBorder="1"/>
    <xf numFmtId="0" fontId="40" fillId="0" borderId="0" xfId="0" applyFont="1"/>
    <xf numFmtId="14" fontId="40" fillId="0" borderId="0" xfId="0" applyNumberFormat="1" applyFont="1"/>
    <xf numFmtId="2" fontId="42" fillId="0" borderId="0" xfId="0" applyNumberFormat="1" applyFont="1"/>
    <xf numFmtId="2" fontId="39" fillId="0" borderId="0" xfId="0" applyNumberFormat="1" applyFont="1"/>
    <xf numFmtId="2" fontId="40" fillId="0" borderId="6" xfId="0" applyNumberFormat="1" applyFont="1" applyBorder="1" applyAlignment="1">
      <alignment horizontal="right"/>
    </xf>
    <xf numFmtId="2" fontId="46" fillId="0" borderId="0" xfId="0" applyNumberFormat="1" applyFont="1"/>
    <xf numFmtId="0" fontId="48" fillId="0" borderId="0" xfId="0" applyFont="1" applyAlignment="1"/>
    <xf numFmtId="2" fontId="39" fillId="0" borderId="0" xfId="0" applyNumberFormat="1" applyFont="1" applyAlignment="1">
      <alignment horizontal="center"/>
    </xf>
    <xf numFmtId="14" fontId="39" fillId="0" borderId="1" xfId="0" applyNumberFormat="1" applyFont="1" applyBorder="1"/>
    <xf numFmtId="2" fontId="39" fillId="0" borderId="1" xfId="0" applyNumberFormat="1" applyFont="1" applyBorder="1"/>
    <xf numFmtId="2" fontId="39" fillId="0" borderId="1" xfId="0" applyNumberFormat="1" applyFont="1" applyBorder="1" applyAlignment="1">
      <alignment horizontal="center"/>
    </xf>
    <xf numFmtId="2" fontId="49" fillId="0" borderId="1" xfId="0" applyNumberFormat="1" applyFont="1" applyBorder="1"/>
    <xf numFmtId="0" fontId="39" fillId="0" borderId="0" xfId="0" applyFont="1"/>
    <xf numFmtId="2" fontId="40" fillId="0" borderId="0" xfId="0" applyNumberFormat="1" applyFont="1" applyAlignment="1">
      <alignment horizontal="right"/>
    </xf>
    <xf numFmtId="2" fontId="50" fillId="0" borderId="0" xfId="0" applyNumberFormat="1" applyFont="1"/>
    <xf numFmtId="2" fontId="40" fillId="0" borderId="1" xfId="0" applyNumberFormat="1" applyFont="1" applyBorder="1"/>
    <xf numFmtId="2" fontId="50" fillId="0" borderId="1" xfId="0" applyNumberFormat="1" applyFont="1" applyBorder="1"/>
    <xf numFmtId="2" fontId="38" fillId="0" borderId="0" xfId="0" applyNumberFormat="1" applyFont="1"/>
    <xf numFmtId="2" fontId="0" fillId="0" borderId="0" xfId="1" applyNumberFormat="1" applyFont="1" applyBorder="1"/>
    <xf numFmtId="2" fontId="0" fillId="0" borderId="4" xfId="0" applyNumberFormat="1" applyBorder="1"/>
    <xf numFmtId="2" fontId="39" fillId="0" borderId="0" xfId="0" applyNumberFormat="1" applyFont="1" applyAlignment="1">
      <alignment horizontal="right"/>
    </xf>
    <xf numFmtId="2" fontId="43" fillId="0" borderId="0" xfId="0" applyNumberFormat="1" applyFont="1" applyBorder="1" applyAlignment="1"/>
    <xf numFmtId="2" fontId="44" fillId="0" borderId="0" xfId="0" applyNumberFormat="1" applyFont="1" applyAlignment="1"/>
    <xf numFmtId="2" fontId="45" fillId="0" borderId="0" xfId="0" applyNumberFormat="1" applyFont="1" applyAlignment="1"/>
    <xf numFmtId="2" fontId="47" fillId="0" borderId="0" xfId="0" applyNumberFormat="1" applyFont="1" applyAlignment="1"/>
    <xf numFmtId="2" fontId="39" fillId="0" borderId="0" xfId="0" applyNumberFormat="1" applyFont="1" applyAlignment="1"/>
    <xf numFmtId="2" fontId="47" fillId="0" borderId="1" xfId="0" applyNumberFormat="1" applyFont="1" applyBorder="1" applyAlignment="1"/>
    <xf numFmtId="2" fontId="41" fillId="0" borderId="1" xfId="0" applyNumberFormat="1" applyFont="1" applyBorder="1" applyAlignment="1"/>
    <xf numFmtId="2" fontId="19" fillId="0" borderId="0" xfId="2" applyNumberFormat="1" applyFont="1" applyFill="1" applyAlignment="1">
      <alignment horizontal="right"/>
    </xf>
    <xf numFmtId="14" fontId="40" fillId="0" borderId="0" xfId="0" applyNumberFormat="1" applyFont="1" applyBorder="1" applyAlignment="1">
      <alignment horizontal="right" wrapText="1"/>
    </xf>
    <xf numFmtId="2" fontId="40" fillId="0" borderId="6" xfId="0" applyNumberFormat="1" applyFont="1" applyBorder="1" applyAlignment="1">
      <alignment horizontal="right" wrapText="1"/>
    </xf>
    <xf numFmtId="0" fontId="58" fillId="0" borderId="0" xfId="0" applyFont="1"/>
    <xf numFmtId="8" fontId="37" fillId="0" borderId="0" xfId="0" applyNumberFormat="1" applyFont="1"/>
    <xf numFmtId="0" fontId="59" fillId="0" borderId="0" xfId="0" applyFont="1" applyFill="1" applyBorder="1" applyAlignment="1">
      <alignment horizontal="left" vertical="center"/>
    </xf>
    <xf numFmtId="0" fontId="59" fillId="2" borderId="7" xfId="0" applyFont="1" applyFill="1" applyBorder="1" applyAlignment="1">
      <alignment horizontal="center" vertical="center"/>
    </xf>
    <xf numFmtId="0" fontId="59" fillId="2" borderId="7" xfId="0" applyFont="1" applyFill="1" applyBorder="1" applyAlignment="1">
      <alignment horizontal="center" vertical="center" wrapText="1"/>
    </xf>
    <xf numFmtId="0" fontId="59" fillId="2" borderId="8" xfId="0" applyFont="1" applyFill="1" applyBorder="1" applyAlignment="1">
      <alignment horizontal="center" vertical="center" wrapText="1"/>
    </xf>
    <xf numFmtId="0" fontId="37" fillId="0" borderId="7" xfId="0" applyFont="1" applyBorder="1"/>
    <xf numFmtId="0" fontId="37" fillId="0" borderId="8" xfId="0" applyFont="1" applyBorder="1" applyAlignment="1">
      <alignment horizontal="right"/>
    </xf>
    <xf numFmtId="0" fontId="37" fillId="0" borderId="8" xfId="0" applyFont="1" applyBorder="1" applyAlignment="1">
      <alignment horizontal="center"/>
    </xf>
    <xf numFmtId="8" fontId="37" fillId="0" borderId="7" xfId="0" applyNumberFormat="1" applyFont="1" applyBorder="1"/>
    <xf numFmtId="8" fontId="37" fillId="0" borderId="8" xfId="0" applyNumberFormat="1" applyFont="1" applyBorder="1"/>
    <xf numFmtId="8" fontId="60" fillId="0" borderId="7" xfId="0" applyNumberFormat="1" applyFont="1" applyBorder="1"/>
    <xf numFmtId="10" fontId="37" fillId="0" borderId="0" xfId="3" applyNumberFormat="1" applyFont="1"/>
    <xf numFmtId="0" fontId="37" fillId="0" borderId="7" xfId="0" applyFont="1" applyBorder="1" applyAlignment="1">
      <alignment horizontal="right"/>
    </xf>
    <xf numFmtId="0" fontId="37" fillId="0" borderId="7" xfId="0" applyFont="1" applyBorder="1" applyAlignment="1">
      <alignment horizontal="center"/>
    </xf>
    <xf numFmtId="8" fontId="61" fillId="0" borderId="7" xfId="0" applyNumberFormat="1" applyFont="1" applyBorder="1"/>
    <xf numFmtId="8" fontId="62" fillId="0" borderId="7" xfId="0" applyNumberFormat="1" applyFont="1" applyBorder="1"/>
    <xf numFmtId="2" fontId="15" fillId="0" borderId="1" xfId="0" applyNumberFormat="1" applyFont="1" applyBorder="1"/>
    <xf numFmtId="2" fontId="0" fillId="0" borderId="1" xfId="0" applyNumberFormat="1" applyBorder="1" applyAlignment="1">
      <alignment wrapText="1"/>
    </xf>
    <xf numFmtId="2" fontId="39" fillId="0" borderId="6" xfId="0" applyNumberFormat="1" applyFont="1" applyBorder="1" applyAlignment="1">
      <alignment wrapText="1"/>
    </xf>
    <xf numFmtId="14" fontId="40" fillId="0" borderId="0" xfId="0" applyNumberFormat="1" applyFont="1" applyBorder="1" applyAlignment="1">
      <alignment wrapText="1"/>
    </xf>
    <xf numFmtId="2" fontId="39" fillId="0" borderId="1" xfId="0" applyNumberFormat="1" applyFont="1" applyBorder="1" applyAlignment="1">
      <alignment horizontal="right"/>
    </xf>
    <xf numFmtId="2" fontId="30" fillId="0" borderId="1" xfId="0" applyNumberFormat="1" applyFont="1" applyBorder="1"/>
    <xf numFmtId="0" fontId="13" fillId="0" borderId="0" xfId="4" applyFont="1" applyAlignment="1">
      <alignment wrapText="1"/>
    </xf>
    <xf numFmtId="2" fontId="13" fillId="0" borderId="0" xfId="4" applyNumberFormat="1" applyFont="1" applyAlignment="1">
      <alignment wrapText="1"/>
    </xf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center" wrapText="1"/>
    </xf>
    <xf numFmtId="164" fontId="13" fillId="0" borderId="0" xfId="4" applyNumberFormat="1" applyFont="1" applyAlignment="1">
      <alignment horizontal="center"/>
    </xf>
    <xf numFmtId="164" fontId="13" fillId="0" borderId="0" xfId="4" applyNumberFormat="1" applyFont="1" applyAlignment="1">
      <alignment horizontal="center" wrapText="1"/>
    </xf>
    <xf numFmtId="0" fontId="7" fillId="0" borderId="0" xfId="4" applyFont="1" applyAlignment="1">
      <alignment horizontal="center"/>
    </xf>
    <xf numFmtId="0" fontId="13" fillId="0" borderId="0" xfId="4" applyFont="1"/>
    <xf numFmtId="0" fontId="51" fillId="0" borderId="0" xfId="4" applyFont="1"/>
    <xf numFmtId="2" fontId="13" fillId="0" borderId="0" xfId="4" applyNumberFormat="1" applyFont="1"/>
    <xf numFmtId="0" fontId="7" fillId="0" borderId="0" xfId="4" applyFont="1" applyAlignment="1">
      <alignment horizontal="right"/>
    </xf>
    <xf numFmtId="0" fontId="7" fillId="0" borderId="0" xfId="4" applyFont="1"/>
    <xf numFmtId="0" fontId="52" fillId="0" borderId="0" xfId="4" applyFont="1"/>
    <xf numFmtId="164" fontId="7" fillId="0" borderId="0" xfId="4" applyNumberFormat="1" applyFont="1"/>
    <xf numFmtId="0" fontId="7" fillId="0" borderId="0" xfId="4" applyFont="1" applyAlignment="1">
      <alignment wrapText="1"/>
    </xf>
    <xf numFmtId="2" fontId="7" fillId="0" borderId="0" xfId="4" applyNumberFormat="1" applyFont="1" applyAlignment="1">
      <alignment horizontal="right"/>
    </xf>
    <xf numFmtId="2" fontId="7" fillId="0" borderId="0" xfId="4" applyNumberFormat="1" applyFont="1"/>
    <xf numFmtId="2" fontId="7" fillId="0" borderId="0" xfId="5" applyNumberFormat="1" applyFont="1"/>
    <xf numFmtId="2" fontId="7" fillId="0" borderId="0" xfId="5" applyNumberFormat="1" applyFont="1" applyAlignment="1">
      <alignment wrapText="1"/>
    </xf>
    <xf numFmtId="2" fontId="7" fillId="0" borderId="0" xfId="5" applyNumberFormat="1" applyFont="1" applyAlignment="1"/>
    <xf numFmtId="0" fontId="53" fillId="0" borderId="0" xfId="4" applyFont="1" applyAlignment="1">
      <alignment horizontal="right" wrapText="1"/>
    </xf>
    <xf numFmtId="2" fontId="7" fillId="0" borderId="0" xfId="4" applyNumberFormat="1" applyFont="1" applyAlignment="1">
      <alignment horizontal="center"/>
    </xf>
    <xf numFmtId="2" fontId="7" fillId="0" borderId="0" xfId="5" applyNumberFormat="1" applyFont="1" applyAlignment="1">
      <alignment horizontal="center"/>
    </xf>
    <xf numFmtId="0" fontId="51" fillId="0" borderId="0" xfId="4" applyFont="1" applyAlignment="1">
      <alignment wrapText="1"/>
    </xf>
    <xf numFmtId="2" fontId="7" fillId="0" borderId="0" xfId="4" applyNumberFormat="1" applyFont="1" applyAlignment="1">
      <alignment horizontal="right" wrapText="1"/>
    </xf>
    <xf numFmtId="2" fontId="7" fillId="0" borderId="0" xfId="4" applyNumberFormat="1" applyFont="1" applyAlignment="1">
      <alignment wrapText="1"/>
    </xf>
    <xf numFmtId="2" fontId="54" fillId="0" borderId="0" xfId="4" applyNumberFormat="1" applyFont="1"/>
    <xf numFmtId="2" fontId="13" fillId="0" borderId="1" xfId="4" applyNumberFormat="1" applyFont="1" applyBorder="1"/>
    <xf numFmtId="2" fontId="7" fillId="0" borderId="1" xfId="4" applyNumberFormat="1" applyFont="1" applyBorder="1" applyAlignment="1">
      <alignment horizontal="right"/>
    </xf>
    <xf numFmtId="2" fontId="7" fillId="0" borderId="1" xfId="4" applyNumberFormat="1" applyFont="1" applyBorder="1"/>
    <xf numFmtId="2" fontId="7" fillId="0" borderId="1" xfId="5" applyNumberFormat="1" applyFont="1" applyBorder="1" applyAlignment="1"/>
    <xf numFmtId="2" fontId="13" fillId="0" borderId="3" xfId="4" applyNumberFormat="1" applyFont="1" applyBorder="1"/>
    <xf numFmtId="2" fontId="7" fillId="0" borderId="0" xfId="4" applyNumberFormat="1" applyFont="1" applyAlignment="1">
      <alignment horizontal="left"/>
    </xf>
    <xf numFmtId="2" fontId="7" fillId="0" borderId="0" xfId="5" applyNumberFormat="1" applyFont="1" applyBorder="1" applyAlignment="1"/>
    <xf numFmtId="2" fontId="13" fillId="0" borderId="0" xfId="4" applyNumberFormat="1" applyFont="1" applyAlignment="1">
      <alignment horizontal="right"/>
    </xf>
    <xf numFmtId="2" fontId="54" fillId="0" borderId="0" xfId="5" applyNumberFormat="1" applyFont="1" applyBorder="1" applyAlignment="1"/>
    <xf numFmtId="2" fontId="55" fillId="0" borderId="0" xfId="4" applyNumberFormat="1" applyFont="1" applyAlignment="1">
      <alignment horizontal="right"/>
    </xf>
    <xf numFmtId="44" fontId="7" fillId="0" borderId="0" xfId="5" applyFont="1"/>
    <xf numFmtId="44" fontId="52" fillId="0" borderId="0" xfId="5" applyFont="1" applyAlignment="1">
      <alignment wrapText="1"/>
    </xf>
    <xf numFmtId="0" fontId="56" fillId="0" borderId="0" xfId="4" applyFont="1"/>
    <xf numFmtId="2" fontId="57" fillId="0" borderId="0" xfId="4" applyNumberFormat="1" applyFont="1"/>
    <xf numFmtId="2" fontId="57" fillId="0" borderId="0" xfId="4" applyNumberFormat="1" applyFont="1" applyAlignment="1">
      <alignment horizontal="right"/>
    </xf>
    <xf numFmtId="2" fontId="13" fillId="0" borderId="0" xfId="5" applyNumberFormat="1" applyFont="1"/>
    <xf numFmtId="164" fontId="13" fillId="0" borderId="0" xfId="4" applyNumberFormat="1" applyFont="1"/>
    <xf numFmtId="0" fontId="57" fillId="0" borderId="0" xfId="4" applyFont="1"/>
    <xf numFmtId="0" fontId="52" fillId="0" borderId="0" xfId="4" applyFont="1" applyAlignment="1">
      <alignment wrapText="1"/>
    </xf>
    <xf numFmtId="2" fontId="56" fillId="0" borderId="0" xfId="4" applyNumberFormat="1" applyFont="1"/>
    <xf numFmtId="2" fontId="56" fillId="0" borderId="0" xfId="4" applyNumberFormat="1" applyFont="1" applyAlignment="1">
      <alignment horizontal="right"/>
    </xf>
    <xf numFmtId="0" fontId="55" fillId="0" borderId="0" xfId="4" applyFont="1"/>
    <xf numFmtId="0" fontId="56" fillId="0" borderId="0" xfId="4" applyFont="1" applyAlignment="1">
      <alignment wrapText="1"/>
    </xf>
    <xf numFmtId="2" fontId="55" fillId="0" borderId="0" xfId="4" applyNumberFormat="1" applyFont="1"/>
    <xf numFmtId="0" fontId="55" fillId="0" borderId="0" xfId="4" applyFont="1" applyAlignment="1">
      <alignment wrapText="1"/>
    </xf>
    <xf numFmtId="0" fontId="63" fillId="0" borderId="0" xfId="0" applyFont="1"/>
    <xf numFmtId="49" fontId="63" fillId="0" borderId="0" xfId="0" applyNumberFormat="1" applyFont="1" applyAlignment="1">
      <alignment horizontal="center" wrapText="1"/>
    </xf>
    <xf numFmtId="49" fontId="63" fillId="0" borderId="0" xfId="0" applyNumberFormat="1" applyFont="1" applyAlignment="1">
      <alignment horizontal="right" wrapText="1"/>
    </xf>
    <xf numFmtId="49" fontId="63" fillId="0" borderId="0" xfId="0" applyNumberFormat="1" applyFont="1" applyAlignment="1">
      <alignment horizontal="left"/>
    </xf>
    <xf numFmtId="165" fontId="63" fillId="0" borderId="0" xfId="0" applyNumberFormat="1" applyFont="1" applyAlignment="1">
      <alignment horizontal="right"/>
    </xf>
    <xf numFmtId="166" fontId="63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6" fontId="0" fillId="0" borderId="9" xfId="0" applyNumberFormat="1" applyBorder="1" applyAlignment="1">
      <alignment horizontal="right"/>
    </xf>
    <xf numFmtId="49" fontId="0" fillId="0" borderId="4" xfId="0" applyNumberFormat="1" applyBorder="1" applyAlignment="1">
      <alignment horizontal="left"/>
    </xf>
    <xf numFmtId="166" fontId="0" fillId="0" borderId="10" xfId="0" applyNumberFormat="1" applyBorder="1" applyAlignment="1">
      <alignment horizontal="right"/>
    </xf>
    <xf numFmtId="49" fontId="63" fillId="0" borderId="0" xfId="0" applyNumberFormat="1" applyFont="1" applyAlignment="1">
      <alignment horizontal="center"/>
    </xf>
    <xf numFmtId="49" fontId="63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4" xfId="0" applyNumberFormat="1" applyBorder="1" applyAlignment="1">
      <alignment horizontal="right"/>
    </xf>
    <xf numFmtId="166" fontId="63" fillId="0" borderId="1" xfId="0" applyNumberFormat="1" applyFont="1" applyBorder="1" applyAlignment="1">
      <alignment horizontal="right"/>
    </xf>
    <xf numFmtId="44" fontId="63" fillId="0" borderId="3" xfId="0" applyNumberFormat="1" applyFont="1" applyBorder="1"/>
    <xf numFmtId="166" fontId="64" fillId="0" borderId="9" xfId="0" applyNumberFormat="1" applyFont="1" applyBorder="1" applyAlignment="1">
      <alignment horizontal="right"/>
    </xf>
    <xf numFmtId="166" fontId="63" fillId="0" borderId="2" xfId="0" applyNumberFormat="1" applyFont="1" applyBorder="1"/>
    <xf numFmtId="49" fontId="63" fillId="0" borderId="0" xfId="0" applyNumberFormat="1" applyFont="1" applyAlignment="1">
      <alignment horizontal="center"/>
    </xf>
  </cellXfs>
  <cellStyles count="6">
    <cellStyle name="Comma" xfId="1" builtinId="3"/>
    <cellStyle name="Currency" xfId="2" builtinId="4"/>
    <cellStyle name="Currency 2" xfId="5" xr:uid="{09C3C255-D23D-43BB-B12B-E726F8291C34}"/>
    <cellStyle name="Normal" xfId="0" builtinId="0"/>
    <cellStyle name="Normal 2" xfId="4" xr:uid="{063885C6-E62A-4727-90DA-7EF212869AF2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2"/>
  <sheetViews>
    <sheetView tabSelected="1" topLeftCell="A26" workbookViewId="0">
      <selection activeCell="A39" sqref="A39"/>
    </sheetView>
  </sheetViews>
  <sheetFormatPr baseColWidth="10" defaultColWidth="9.1640625" defaultRowHeight="14" x14ac:dyDescent="0.15"/>
  <cols>
    <col min="1" max="1" width="11.5" style="186" bestFit="1" customWidth="1"/>
    <col min="2" max="2" width="10.6640625" style="184" customWidth="1"/>
    <col min="3" max="6" width="12.6640625" style="184" customWidth="1"/>
    <col min="7" max="7" width="9.5" style="184" bestFit="1" customWidth="1"/>
    <col min="8" max="8" width="12.6640625" style="184" customWidth="1"/>
    <col min="9" max="9" width="10.6640625" style="170" customWidth="1"/>
    <col min="10" max="10" width="11.6640625" style="188" customWidth="1"/>
    <col min="11" max="11" width="40.6640625" style="184" customWidth="1"/>
    <col min="12" max="12" width="10.6640625" style="184" customWidth="1"/>
    <col min="13" max="13" width="9.33203125" style="186" bestFit="1" customWidth="1"/>
    <col min="14" max="16384" width="9.1640625" style="186"/>
  </cols>
  <sheetData>
    <row r="1" spans="1:12" s="168" customFormat="1" x14ac:dyDescent="0.15">
      <c r="A1" s="165" t="s">
        <v>85</v>
      </c>
      <c r="B1" s="166"/>
      <c r="C1" s="166"/>
      <c r="D1" s="166"/>
      <c r="E1" s="166"/>
      <c r="F1" s="166"/>
      <c r="G1" s="166"/>
      <c r="H1" s="166"/>
      <c r="I1" s="170"/>
      <c r="J1" s="167"/>
      <c r="K1" s="166"/>
      <c r="L1" s="166"/>
    </row>
    <row r="2" spans="1:12" s="172" customFormat="1" x14ac:dyDescent="0.15">
      <c r="A2" s="165" t="s">
        <v>222</v>
      </c>
      <c r="B2" s="169"/>
      <c r="C2" s="169"/>
      <c r="D2" s="169"/>
      <c r="E2" s="169"/>
      <c r="F2" s="169"/>
      <c r="G2" s="169"/>
      <c r="H2" s="169"/>
      <c r="I2" s="170"/>
      <c r="J2" s="171"/>
      <c r="K2" s="169"/>
      <c r="L2" s="169"/>
    </row>
    <row r="3" spans="1:12" s="172" customFormat="1" x14ac:dyDescent="0.15">
      <c r="B3" s="169"/>
      <c r="C3" s="169"/>
      <c r="D3" s="169"/>
      <c r="E3" s="169"/>
      <c r="F3" s="169"/>
      <c r="G3" s="169"/>
      <c r="H3" s="173"/>
      <c r="I3" s="206" t="s">
        <v>95</v>
      </c>
      <c r="J3" s="174" t="s">
        <v>96</v>
      </c>
      <c r="K3" s="169"/>
      <c r="L3" s="169"/>
    </row>
    <row r="4" spans="1:12" s="168" customFormat="1" ht="46" thickBot="1" x14ac:dyDescent="0.2">
      <c r="A4" s="175" t="s">
        <v>87</v>
      </c>
      <c r="B4" s="176" t="s">
        <v>88</v>
      </c>
      <c r="C4" s="177" t="s">
        <v>89</v>
      </c>
      <c r="D4" s="177" t="s">
        <v>126</v>
      </c>
      <c r="E4" s="177" t="s">
        <v>202</v>
      </c>
      <c r="F4" s="177" t="s">
        <v>207</v>
      </c>
      <c r="G4" s="177" t="s">
        <v>91</v>
      </c>
      <c r="H4" s="176" t="s">
        <v>92</v>
      </c>
      <c r="I4" s="177" t="s">
        <v>94</v>
      </c>
      <c r="J4" s="177" t="s">
        <v>201</v>
      </c>
      <c r="K4" s="177" t="s">
        <v>93</v>
      </c>
      <c r="L4" s="177" t="s">
        <v>61</v>
      </c>
    </row>
    <row r="5" spans="1:12" s="168" customFormat="1" x14ac:dyDescent="0.15">
      <c r="A5" s="237">
        <v>44201</v>
      </c>
      <c r="B5" s="180">
        <v>1467.45</v>
      </c>
      <c r="C5" s="179"/>
      <c r="D5" s="179"/>
      <c r="E5" s="179">
        <v>1467.45</v>
      </c>
      <c r="F5" s="181"/>
      <c r="G5" s="181"/>
      <c r="H5" s="236"/>
      <c r="I5" s="181"/>
      <c r="J5" s="179"/>
      <c r="K5" s="179"/>
      <c r="L5" s="181"/>
    </row>
    <row r="6" spans="1:12" s="168" customFormat="1" x14ac:dyDescent="0.15">
      <c r="A6" s="215">
        <v>44201</v>
      </c>
      <c r="B6" s="216">
        <v>1085</v>
      </c>
      <c r="C6" s="179">
        <v>1085</v>
      </c>
      <c r="D6" s="179"/>
      <c r="E6" s="179"/>
      <c r="F6" s="179"/>
      <c r="G6" s="179"/>
      <c r="H6" s="180"/>
      <c r="I6" s="179"/>
      <c r="J6" s="179"/>
      <c r="K6" s="179"/>
      <c r="L6" s="181"/>
    </row>
    <row r="7" spans="1:12" s="168" customFormat="1" x14ac:dyDescent="0.15">
      <c r="A7" s="178">
        <v>44202</v>
      </c>
      <c r="B7" s="180">
        <v>623.5</v>
      </c>
      <c r="C7" s="166"/>
      <c r="D7" s="166"/>
      <c r="E7" s="166">
        <v>623.5</v>
      </c>
      <c r="F7" s="166"/>
      <c r="G7" s="166"/>
      <c r="H7" s="180"/>
      <c r="I7" s="207"/>
      <c r="J7" s="166"/>
      <c r="K7" s="172"/>
      <c r="L7" s="181"/>
    </row>
    <row r="8" spans="1:12" s="172" customFormat="1" x14ac:dyDescent="0.15">
      <c r="A8" s="182">
        <v>44202</v>
      </c>
      <c r="B8" s="173">
        <v>597.11</v>
      </c>
      <c r="C8" s="169"/>
      <c r="D8" s="169"/>
      <c r="E8" s="169">
        <v>597.11</v>
      </c>
      <c r="F8" s="169"/>
      <c r="G8" s="169"/>
      <c r="H8" s="173"/>
      <c r="I8" s="169"/>
      <c r="J8" s="183"/>
      <c r="L8" s="183"/>
    </row>
    <row r="9" spans="1:12" x14ac:dyDescent="0.15">
      <c r="A9" s="182">
        <v>44204</v>
      </c>
      <c r="B9" s="173">
        <v>4999.75</v>
      </c>
      <c r="C9" s="169"/>
      <c r="D9" s="169"/>
      <c r="E9" s="169">
        <v>4999.75</v>
      </c>
      <c r="F9" s="169"/>
      <c r="H9" s="185"/>
      <c r="I9" s="169"/>
      <c r="J9" s="184"/>
    </row>
    <row r="10" spans="1:12" x14ac:dyDescent="0.15">
      <c r="A10" s="187">
        <v>44207</v>
      </c>
      <c r="B10" s="185">
        <v>149.75</v>
      </c>
      <c r="E10" s="184">
        <v>149.75</v>
      </c>
      <c r="H10" s="185"/>
      <c r="I10" s="169"/>
      <c r="J10" s="184"/>
    </row>
    <row r="11" spans="1:12" x14ac:dyDescent="0.15">
      <c r="A11" s="187">
        <v>44208</v>
      </c>
      <c r="B11" s="185">
        <v>820.5</v>
      </c>
      <c r="E11" s="184">
        <v>820.5</v>
      </c>
      <c r="H11" s="185"/>
      <c r="I11" s="169"/>
      <c r="J11" s="184"/>
    </row>
    <row r="12" spans="1:12" x14ac:dyDescent="0.15">
      <c r="A12" s="187">
        <v>44208</v>
      </c>
      <c r="B12" s="185">
        <v>1015</v>
      </c>
      <c r="C12" s="184">
        <v>1015</v>
      </c>
      <c r="H12" s="185"/>
      <c r="I12" s="169"/>
      <c r="J12" s="184"/>
    </row>
    <row r="13" spans="1:12" x14ac:dyDescent="0.15">
      <c r="A13" s="187">
        <v>44209</v>
      </c>
      <c r="B13" s="185">
        <v>249.56</v>
      </c>
      <c r="C13" s="183"/>
      <c r="D13" s="183"/>
      <c r="E13" s="183">
        <v>249.56</v>
      </c>
      <c r="F13" s="183"/>
      <c r="H13" s="185"/>
      <c r="I13" s="208"/>
      <c r="J13" s="184"/>
    </row>
    <row r="14" spans="1:12" x14ac:dyDescent="0.15">
      <c r="A14" s="187">
        <v>44211</v>
      </c>
      <c r="B14" s="185">
        <v>48.62</v>
      </c>
      <c r="C14" s="183"/>
      <c r="D14" s="183"/>
      <c r="E14" s="183">
        <v>48.62</v>
      </c>
      <c r="F14" s="183"/>
      <c r="H14" s="185"/>
      <c r="I14" s="208"/>
      <c r="J14" s="184"/>
    </row>
    <row r="15" spans="1:12" x14ac:dyDescent="0.15">
      <c r="A15" s="187">
        <v>44215</v>
      </c>
      <c r="B15" s="185">
        <v>1283</v>
      </c>
      <c r="C15" s="184">
        <v>1283</v>
      </c>
      <c r="G15" s="179"/>
      <c r="H15" s="185"/>
      <c r="I15" s="171"/>
      <c r="J15" s="184"/>
    </row>
    <row r="16" spans="1:12" x14ac:dyDescent="0.15">
      <c r="A16" s="187">
        <v>44216</v>
      </c>
      <c r="B16" s="185">
        <v>596.75</v>
      </c>
      <c r="E16" s="184">
        <v>596.75</v>
      </c>
      <c r="G16" s="179"/>
      <c r="H16" s="185"/>
      <c r="I16" s="171"/>
    </row>
    <row r="17" spans="1:13" x14ac:dyDescent="0.15">
      <c r="A17" s="187">
        <v>44217</v>
      </c>
      <c r="B17" s="185">
        <v>127.55</v>
      </c>
      <c r="E17" s="184">
        <v>127.55</v>
      </c>
      <c r="H17" s="185"/>
      <c r="J17" s="184"/>
    </row>
    <row r="18" spans="1:13" x14ac:dyDescent="0.15">
      <c r="A18" s="187">
        <v>44222</v>
      </c>
      <c r="B18" s="185">
        <v>847.68</v>
      </c>
      <c r="C18" s="184">
        <v>525</v>
      </c>
      <c r="H18" s="185"/>
      <c r="I18" s="209"/>
      <c r="J18" s="184">
        <v>22.68</v>
      </c>
      <c r="K18" s="184" t="s">
        <v>223</v>
      </c>
    </row>
    <row r="19" spans="1:13" x14ac:dyDescent="0.15">
      <c r="A19" s="187"/>
      <c r="B19" s="185"/>
      <c r="G19" s="184">
        <v>200</v>
      </c>
      <c r="H19" s="185"/>
      <c r="I19" s="169"/>
      <c r="K19" s="184" t="s">
        <v>224</v>
      </c>
    </row>
    <row r="20" spans="1:13" x14ac:dyDescent="0.15">
      <c r="A20" s="187"/>
      <c r="B20" s="185"/>
      <c r="G20" s="184">
        <v>100</v>
      </c>
      <c r="H20" s="185"/>
      <c r="I20" s="169"/>
      <c r="J20" s="184"/>
      <c r="K20" s="184" t="s">
        <v>225</v>
      </c>
    </row>
    <row r="21" spans="1:13" x14ac:dyDescent="0.15">
      <c r="A21" s="187">
        <v>44223</v>
      </c>
      <c r="B21" s="190">
        <v>537.25</v>
      </c>
      <c r="E21" s="184">
        <v>537.25</v>
      </c>
      <c r="H21" s="185"/>
      <c r="J21" s="191"/>
    </row>
    <row r="22" spans="1:13" x14ac:dyDescent="0.15">
      <c r="A22" s="187">
        <v>44223</v>
      </c>
      <c r="B22" s="190">
        <v>371.87</v>
      </c>
      <c r="E22" s="184">
        <v>371.87</v>
      </c>
      <c r="H22" s="185"/>
      <c r="J22" s="184"/>
    </row>
    <row r="23" spans="1:13" x14ac:dyDescent="0.15">
      <c r="A23" s="187">
        <v>44224</v>
      </c>
      <c r="B23" s="190">
        <v>48.62</v>
      </c>
      <c r="E23" s="184">
        <v>48.62</v>
      </c>
      <c r="H23" s="185"/>
      <c r="J23" s="191"/>
    </row>
    <row r="24" spans="1:13" x14ac:dyDescent="0.15">
      <c r="A24" s="187">
        <v>44227</v>
      </c>
      <c r="B24" s="190">
        <v>8.65</v>
      </c>
      <c r="H24" s="185">
        <v>8.65</v>
      </c>
      <c r="J24" s="191"/>
    </row>
    <row r="25" spans="1:13" x14ac:dyDescent="0.15">
      <c r="A25" s="187"/>
      <c r="B25" s="185"/>
      <c r="H25" s="185"/>
      <c r="J25" s="191"/>
    </row>
    <row r="26" spans="1:13" x14ac:dyDescent="0.15">
      <c r="A26" s="187"/>
      <c r="B26" s="190"/>
      <c r="H26" s="185"/>
      <c r="J26" s="191"/>
    </row>
    <row r="27" spans="1:13" x14ac:dyDescent="0.15">
      <c r="A27" s="187"/>
      <c r="B27" s="190"/>
      <c r="H27" s="185"/>
      <c r="J27" s="184"/>
    </row>
    <row r="28" spans="1:13" x14ac:dyDescent="0.15">
      <c r="A28" s="187"/>
      <c r="B28" s="190"/>
      <c r="H28" s="185"/>
      <c r="J28" s="184"/>
    </row>
    <row r="29" spans="1:13" x14ac:dyDescent="0.15">
      <c r="A29" s="187"/>
      <c r="B29" s="190"/>
      <c r="H29" s="185"/>
      <c r="J29" s="184"/>
    </row>
    <row r="30" spans="1:13" x14ac:dyDescent="0.15">
      <c r="A30" s="187"/>
      <c r="B30" s="190"/>
      <c r="H30" s="185"/>
      <c r="J30" s="184"/>
    </row>
    <row r="31" spans="1:13" x14ac:dyDescent="0.15">
      <c r="A31" s="187"/>
      <c r="B31" s="190"/>
      <c r="H31" s="185"/>
      <c r="I31" s="210"/>
      <c r="J31" s="189"/>
      <c r="K31" s="192"/>
    </row>
    <row r="32" spans="1:13" x14ac:dyDescent="0.15">
      <c r="B32" s="189">
        <f>SUM(B5:B31)</f>
        <v>14877.61</v>
      </c>
      <c r="C32" s="189">
        <f>SUM(C5:C31)</f>
        <v>3908</v>
      </c>
      <c r="D32" s="189">
        <f>SUM(D5:D31)</f>
        <v>0</v>
      </c>
      <c r="E32" s="189">
        <f>SUM(E5:E31)</f>
        <v>10638.28</v>
      </c>
      <c r="F32" s="189">
        <f t="shared" ref="F32:J32" si="0">SUM(F5:F31)</f>
        <v>0</v>
      </c>
      <c r="G32" s="189">
        <f t="shared" si="0"/>
        <v>300</v>
      </c>
      <c r="H32" s="189">
        <f>SUM(H5:H31)</f>
        <v>8.65</v>
      </c>
      <c r="I32" s="189">
        <f t="shared" si="0"/>
        <v>0</v>
      </c>
      <c r="J32" s="189">
        <f t="shared" si="0"/>
        <v>22.68</v>
      </c>
      <c r="K32" s="189"/>
      <c r="L32" s="189">
        <f>SUM(C32:K32)</f>
        <v>14877.61</v>
      </c>
      <c r="M32" s="184">
        <f>B32-L32</f>
        <v>0</v>
      </c>
    </row>
    <row r="33" spans="1:12" x14ac:dyDescent="0.15">
      <c r="C33" s="193" t="s">
        <v>97</v>
      </c>
      <c r="D33" s="193" t="s">
        <v>97</v>
      </c>
      <c r="E33" s="193" t="s">
        <v>97</v>
      </c>
      <c r="F33" s="193" t="s">
        <v>97</v>
      </c>
      <c r="G33" s="193" t="s">
        <v>97</v>
      </c>
      <c r="H33" s="193" t="s">
        <v>97</v>
      </c>
      <c r="L33" s="189"/>
    </row>
    <row r="34" spans="1:12" x14ac:dyDescent="0.15">
      <c r="A34" s="194"/>
      <c r="B34" s="195"/>
      <c r="C34" s="196"/>
      <c r="D34" s="196"/>
      <c r="E34" s="238">
        <v>38.75</v>
      </c>
      <c r="F34" s="196" t="s">
        <v>208</v>
      </c>
      <c r="G34" s="196"/>
      <c r="H34" s="196"/>
      <c r="I34" s="212"/>
      <c r="J34" s="197"/>
      <c r="K34" s="195"/>
      <c r="L34" s="195">
        <f>SUM(C34:K34)</f>
        <v>38.75</v>
      </c>
    </row>
    <row r="35" spans="1:12" x14ac:dyDescent="0.15">
      <c r="B35" s="189">
        <f>SUM(B32:B34)</f>
        <v>14877.61</v>
      </c>
      <c r="C35" s="189">
        <f t="shared" ref="C35:L35" si="1">SUM(C32:C34)</f>
        <v>3908</v>
      </c>
      <c r="D35" s="189">
        <f t="shared" si="1"/>
        <v>0</v>
      </c>
      <c r="E35" s="189">
        <f t="shared" si="1"/>
        <v>10677.03</v>
      </c>
      <c r="F35" s="189">
        <f t="shared" si="1"/>
        <v>0</v>
      </c>
      <c r="G35" s="189">
        <f t="shared" si="1"/>
        <v>300</v>
      </c>
      <c r="H35" s="189">
        <f t="shared" si="1"/>
        <v>8.65</v>
      </c>
      <c r="I35" s="211">
        <f t="shared" si="1"/>
        <v>0</v>
      </c>
      <c r="J35" s="189">
        <f t="shared" si="1"/>
        <v>22.68</v>
      </c>
      <c r="K35" s="189">
        <f t="shared" si="1"/>
        <v>0</v>
      </c>
      <c r="L35" s="189">
        <f t="shared" si="1"/>
        <v>14916.36</v>
      </c>
    </row>
    <row r="36" spans="1:12" x14ac:dyDescent="0.15">
      <c r="B36" s="189"/>
      <c r="C36" s="189"/>
      <c r="D36" s="189"/>
      <c r="E36" s="189"/>
      <c r="F36" s="189"/>
      <c r="G36" s="189"/>
      <c r="H36" s="189"/>
      <c r="I36" s="211"/>
      <c r="J36" s="189"/>
      <c r="K36" s="189"/>
      <c r="L36" s="189"/>
    </row>
    <row r="37" spans="1:12" x14ac:dyDescent="0.15">
      <c r="B37" s="189"/>
      <c r="C37" s="189"/>
      <c r="D37" s="189"/>
      <c r="E37" s="189"/>
      <c r="F37" s="189"/>
      <c r="G37" s="189"/>
      <c r="H37" s="189"/>
      <c r="I37" s="211"/>
      <c r="J37" s="189"/>
      <c r="K37" s="189"/>
      <c r="L37" s="189"/>
    </row>
    <row r="38" spans="1:12" x14ac:dyDescent="0.15">
      <c r="A38" s="198" t="s">
        <v>226</v>
      </c>
      <c r="C38" s="189"/>
      <c r="D38" s="189"/>
      <c r="E38" s="189"/>
      <c r="F38" s="189"/>
      <c r="G38" s="189"/>
      <c r="H38" s="189"/>
    </row>
    <row r="39" spans="1:12" x14ac:dyDescent="0.15">
      <c r="A39" s="187"/>
      <c r="B39" s="199">
        <v>3.35</v>
      </c>
      <c r="D39" s="174"/>
      <c r="E39" s="174"/>
      <c r="F39" s="174"/>
      <c r="G39" s="189"/>
      <c r="H39" s="184">
        <v>3.35</v>
      </c>
      <c r="K39" s="184" t="s">
        <v>154</v>
      </c>
    </row>
    <row r="40" spans="1:12" x14ac:dyDescent="0.15">
      <c r="K40" s="184" t="s">
        <v>186</v>
      </c>
    </row>
    <row r="41" spans="1:12" x14ac:dyDescent="0.15">
      <c r="K41" s="184" t="s">
        <v>185</v>
      </c>
    </row>
    <row r="42" spans="1:12" x14ac:dyDescent="0.15">
      <c r="B42" s="184">
        <v>0.89</v>
      </c>
      <c r="J42" s="200">
        <v>0.89</v>
      </c>
      <c r="K42" s="200" t="s">
        <v>155</v>
      </c>
    </row>
    <row r="43" spans="1:12" x14ac:dyDescent="0.15">
      <c r="K43" s="184" t="s">
        <v>187</v>
      </c>
    </row>
    <row r="44" spans="1:12" x14ac:dyDescent="0.15">
      <c r="K44" s="184" t="s">
        <v>188</v>
      </c>
    </row>
    <row r="45" spans="1:12" x14ac:dyDescent="0.15">
      <c r="K45" s="184" t="s">
        <v>189</v>
      </c>
    </row>
    <row r="46" spans="1:12" x14ac:dyDescent="0.15">
      <c r="K46" s="184" t="s">
        <v>190</v>
      </c>
    </row>
    <row r="47" spans="1:12" x14ac:dyDescent="0.15">
      <c r="B47" s="201"/>
      <c r="C47" s="201"/>
      <c r="D47" s="195"/>
      <c r="E47" s="195"/>
      <c r="F47" s="195"/>
      <c r="G47" s="201"/>
      <c r="H47" s="201"/>
      <c r="I47" s="213"/>
      <c r="J47" s="202"/>
      <c r="K47" s="201" t="s">
        <v>191</v>
      </c>
    </row>
    <row r="48" spans="1:12" x14ac:dyDescent="0.15">
      <c r="I48" s="169"/>
    </row>
    <row r="49" spans="1:12" x14ac:dyDescent="0.15">
      <c r="B49" s="189">
        <f>SUM(B39:B47)</f>
        <v>4.24</v>
      </c>
      <c r="H49" s="184">
        <f>SUM(H39:H47)</f>
        <v>3.35</v>
      </c>
      <c r="J49" s="188">
        <f>SUM(J42:J48)</f>
        <v>0.89</v>
      </c>
    </row>
    <row r="51" spans="1:12" x14ac:dyDescent="0.15">
      <c r="A51" s="198" t="s">
        <v>127</v>
      </c>
      <c r="C51" s="189"/>
      <c r="D51" s="189"/>
      <c r="E51" s="189"/>
      <c r="F51" s="189"/>
    </row>
    <row r="52" spans="1:12" x14ac:dyDescent="0.15">
      <c r="A52" s="198" t="s">
        <v>61</v>
      </c>
      <c r="B52" s="189">
        <f>B32+B49</f>
        <v>14881.85</v>
      </c>
      <c r="C52" s="189">
        <f>C32+C49</f>
        <v>3908</v>
      </c>
      <c r="D52" s="189">
        <f>D32+D49</f>
        <v>0</v>
      </c>
      <c r="E52" s="189">
        <f>E32+E49</f>
        <v>10638.28</v>
      </c>
      <c r="F52" s="189"/>
      <c r="G52" s="189">
        <f>G32+G49</f>
        <v>300</v>
      </c>
      <c r="H52" s="189">
        <f>H32+H49</f>
        <v>12</v>
      </c>
      <c r="I52" s="211">
        <f>I32+I49</f>
        <v>0</v>
      </c>
      <c r="J52" s="189">
        <f>J35+J49</f>
        <v>23.57</v>
      </c>
      <c r="K52" s="189"/>
      <c r="L52" s="189">
        <f>SUM(C52:K52)</f>
        <v>14881.85</v>
      </c>
    </row>
  </sheetData>
  <printOptions headings="1" gridLines="1"/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0B6B-7BA7-4F4E-8F8C-252217FC4DF6}">
  <sheetPr>
    <pageSetUpPr fitToPage="1"/>
  </sheetPr>
  <dimension ref="A1:R65"/>
  <sheetViews>
    <sheetView workbookViewId="0">
      <selection activeCell="C52" sqref="C52"/>
    </sheetView>
  </sheetViews>
  <sheetFormatPr baseColWidth="10" defaultColWidth="9.1640625" defaultRowHeight="12" x14ac:dyDescent="0.15"/>
  <cols>
    <col min="1" max="1" width="16.6640625" style="254" customWidth="1"/>
    <col min="2" max="2" width="10.6640625" style="256" customWidth="1"/>
    <col min="3" max="3" width="8.6640625" style="250" customWidth="1"/>
    <col min="4" max="6" width="8.6640625" style="251" customWidth="1"/>
    <col min="7" max="7" width="8.6640625" style="285" customWidth="1"/>
    <col min="8" max="9" width="8.6640625" style="253" customWidth="1"/>
    <col min="10" max="10" width="8.6640625" style="251" customWidth="1"/>
    <col min="11" max="11" width="8.6640625" style="253" customWidth="1"/>
    <col min="12" max="14" width="8.6640625" style="251" customWidth="1"/>
    <col min="15" max="15" width="10.1640625" style="251" bestFit="1" customWidth="1"/>
    <col min="16" max="16" width="9.5" style="251" customWidth="1"/>
    <col min="17" max="16384" width="9.1640625" style="251"/>
  </cols>
  <sheetData>
    <row r="1" spans="1:16" s="247" customFormat="1" ht="26" x14ac:dyDescent="0.15">
      <c r="A1" s="240" t="s">
        <v>9</v>
      </c>
      <c r="B1" s="241" t="s">
        <v>227</v>
      </c>
      <c r="C1" s="242" t="s">
        <v>10</v>
      </c>
      <c r="D1" s="242" t="s">
        <v>11</v>
      </c>
      <c r="E1" s="242" t="s">
        <v>12</v>
      </c>
      <c r="F1" s="242" t="s">
        <v>13</v>
      </c>
      <c r="G1" s="243" t="s">
        <v>14</v>
      </c>
      <c r="H1" s="244" t="s">
        <v>15</v>
      </c>
      <c r="I1" s="245" t="s">
        <v>16</v>
      </c>
      <c r="J1" s="243" t="s">
        <v>17</v>
      </c>
      <c r="K1" s="244" t="s">
        <v>18</v>
      </c>
      <c r="L1" s="242" t="s">
        <v>19</v>
      </c>
      <c r="M1" s="242" t="s">
        <v>20</v>
      </c>
      <c r="N1" s="246" t="s">
        <v>21</v>
      </c>
      <c r="O1" s="240" t="s">
        <v>22</v>
      </c>
      <c r="P1" s="240" t="s">
        <v>23</v>
      </c>
    </row>
    <row r="2" spans="1:16" x14ac:dyDescent="0.15">
      <c r="A2" s="248" t="s">
        <v>24</v>
      </c>
      <c r="B2" s="249"/>
      <c r="G2" s="252"/>
      <c r="M2" s="253"/>
    </row>
    <row r="3" spans="1:16" ht="13" x14ac:dyDescent="0.15">
      <c r="A3" s="254" t="s">
        <v>0</v>
      </c>
      <c r="B3" s="249">
        <v>22000</v>
      </c>
      <c r="C3" s="255">
        <v>1833.34</v>
      </c>
      <c r="D3" s="256"/>
      <c r="E3" s="256"/>
      <c r="F3" s="257"/>
      <c r="G3" s="258"/>
      <c r="H3" s="258"/>
      <c r="I3" s="256"/>
      <c r="J3" s="256"/>
      <c r="K3" s="256"/>
      <c r="L3" s="256"/>
      <c r="M3" s="256"/>
      <c r="N3" s="256"/>
      <c r="O3" s="256">
        <f t="shared" ref="O3:O7" si="0">SUM(C3:N3)</f>
        <v>1833.34</v>
      </c>
      <c r="P3" s="256">
        <f>SUM(B3-O3)</f>
        <v>20166.66</v>
      </c>
    </row>
    <row r="4" spans="1:16" x14ac:dyDescent="0.15">
      <c r="A4" s="251" t="s">
        <v>2</v>
      </c>
      <c r="B4" s="249">
        <v>8589.6</v>
      </c>
      <c r="C4" s="255">
        <v>622.32000000000005</v>
      </c>
      <c r="D4" s="256"/>
      <c r="E4" s="256"/>
      <c r="F4" s="256"/>
      <c r="G4" s="259"/>
      <c r="H4" s="256"/>
      <c r="I4" s="256"/>
      <c r="J4" s="256"/>
      <c r="K4" s="256"/>
      <c r="L4" s="256"/>
      <c r="M4" s="256"/>
      <c r="N4" s="256"/>
      <c r="O4" s="256">
        <f t="shared" si="0"/>
        <v>622.32000000000005</v>
      </c>
      <c r="P4" s="256">
        <f t="shared" ref="P4:P8" si="1">SUM(B4-O4)</f>
        <v>7967.2800000000007</v>
      </c>
    </row>
    <row r="5" spans="1:16" x14ac:dyDescent="0.15">
      <c r="A5" s="251" t="s">
        <v>195</v>
      </c>
      <c r="B5" s="249">
        <v>33000</v>
      </c>
      <c r="C5" s="255">
        <v>2750</v>
      </c>
      <c r="D5" s="256"/>
      <c r="E5" s="256"/>
      <c r="F5" s="256"/>
      <c r="G5" s="259"/>
      <c r="H5" s="256"/>
      <c r="I5" s="256"/>
      <c r="J5" s="256"/>
      <c r="K5" s="256"/>
      <c r="L5" s="256"/>
      <c r="M5" s="256"/>
      <c r="N5" s="256"/>
      <c r="O5" s="256">
        <f t="shared" si="0"/>
        <v>2750</v>
      </c>
      <c r="P5" s="256">
        <f t="shared" si="1"/>
        <v>30250</v>
      </c>
    </row>
    <row r="6" spans="1:16" ht="13" x14ac:dyDescent="0.15">
      <c r="A6" s="254" t="s">
        <v>26</v>
      </c>
      <c r="B6" s="249">
        <v>1200</v>
      </c>
      <c r="C6" s="255"/>
      <c r="D6" s="256"/>
      <c r="E6" s="256"/>
      <c r="F6" s="257"/>
      <c r="G6" s="258"/>
      <c r="H6" s="256"/>
      <c r="I6" s="256"/>
      <c r="J6" s="256"/>
      <c r="K6" s="256"/>
      <c r="L6" s="256"/>
      <c r="M6" s="256"/>
      <c r="N6" s="256"/>
      <c r="O6" s="256">
        <f t="shared" si="0"/>
        <v>0</v>
      </c>
      <c r="P6" s="256">
        <f t="shared" si="1"/>
        <v>1200</v>
      </c>
    </row>
    <row r="7" spans="1:16" x14ac:dyDescent="0.15">
      <c r="A7" s="251" t="s">
        <v>27</v>
      </c>
      <c r="B7" s="249">
        <v>3000</v>
      </c>
      <c r="C7" s="255"/>
      <c r="D7" s="256"/>
      <c r="E7" s="256"/>
      <c r="F7" s="259"/>
      <c r="G7" s="259"/>
      <c r="H7" s="256"/>
      <c r="I7" s="256"/>
      <c r="J7" s="256"/>
      <c r="K7" s="256"/>
      <c r="L7" s="256"/>
      <c r="M7" s="256"/>
      <c r="N7" s="256"/>
      <c r="O7" s="256">
        <f t="shared" si="0"/>
        <v>0</v>
      </c>
      <c r="P7" s="256">
        <f t="shared" si="1"/>
        <v>3000</v>
      </c>
    </row>
    <row r="8" spans="1:16" x14ac:dyDescent="0.15">
      <c r="A8" s="251" t="s">
        <v>209</v>
      </c>
      <c r="B8" s="249">
        <v>500</v>
      </c>
      <c r="C8" s="255"/>
      <c r="D8" s="256"/>
      <c r="E8" s="256"/>
      <c r="F8" s="259"/>
      <c r="G8" s="259"/>
      <c r="H8" s="256"/>
      <c r="I8" s="256"/>
      <c r="J8" s="256"/>
      <c r="K8" s="256"/>
      <c r="L8" s="256"/>
      <c r="M8" s="256"/>
      <c r="N8" s="256"/>
      <c r="O8" s="256">
        <f t="shared" ref="O8" si="2">SUM(C8:N8)</f>
        <v>0</v>
      </c>
      <c r="P8" s="256">
        <f t="shared" si="1"/>
        <v>500</v>
      </c>
    </row>
    <row r="9" spans="1:16" x14ac:dyDescent="0.15">
      <c r="A9" s="260"/>
      <c r="B9" s="249"/>
      <c r="C9" s="255"/>
      <c r="D9" s="256"/>
      <c r="E9" s="256"/>
      <c r="F9" s="257"/>
      <c r="G9" s="258"/>
      <c r="H9" s="256"/>
      <c r="I9" s="256"/>
      <c r="J9" s="256"/>
      <c r="K9" s="256"/>
      <c r="L9" s="256"/>
      <c r="M9" s="256"/>
      <c r="N9" s="256"/>
      <c r="O9" s="256"/>
      <c r="P9" s="256"/>
    </row>
    <row r="10" spans="1:16" x14ac:dyDescent="0.15">
      <c r="A10" s="248" t="s">
        <v>28</v>
      </c>
      <c r="B10" s="249"/>
      <c r="C10" s="255"/>
      <c r="D10" s="256"/>
      <c r="E10" s="256"/>
      <c r="F10" s="259"/>
      <c r="G10" s="259"/>
      <c r="H10" s="256"/>
      <c r="I10" s="256"/>
      <c r="J10" s="256"/>
      <c r="K10" s="256"/>
      <c r="L10" s="256"/>
      <c r="M10" s="256"/>
      <c r="N10" s="256"/>
      <c r="O10" s="256"/>
      <c r="P10" s="256"/>
    </row>
    <row r="11" spans="1:16" x14ac:dyDescent="0.15">
      <c r="A11" s="251" t="s">
        <v>29</v>
      </c>
      <c r="B11" s="249">
        <v>3500</v>
      </c>
      <c r="C11" s="255">
        <v>894</v>
      </c>
      <c r="D11" s="256"/>
      <c r="E11" s="256"/>
      <c r="F11" s="259"/>
      <c r="G11" s="259"/>
      <c r="H11" s="256"/>
      <c r="I11" s="256"/>
      <c r="J11" s="256"/>
      <c r="K11" s="256"/>
      <c r="L11" s="256"/>
      <c r="M11" s="256"/>
      <c r="N11" s="256"/>
      <c r="O11" s="256">
        <f>SUM(C11:N11)</f>
        <v>894</v>
      </c>
      <c r="P11" s="256">
        <f t="shared" ref="P11:P17" si="3">SUM(B11-O11)</f>
        <v>2606</v>
      </c>
    </row>
    <row r="12" spans="1:16" x14ac:dyDescent="0.15">
      <c r="A12" s="251" t="s">
        <v>30</v>
      </c>
      <c r="B12" s="249">
        <v>4500</v>
      </c>
      <c r="C12" s="255">
        <v>373.78</v>
      </c>
      <c r="D12" s="256"/>
      <c r="E12" s="256"/>
      <c r="F12" s="259"/>
      <c r="G12" s="259"/>
      <c r="H12" s="256"/>
      <c r="I12" s="256"/>
      <c r="J12" s="256"/>
      <c r="K12" s="256"/>
      <c r="L12" s="256"/>
      <c r="M12" s="256"/>
      <c r="N12" s="256"/>
      <c r="O12" s="256">
        <f t="shared" ref="O12:O20" si="4">SUM(C12:N12)</f>
        <v>373.78</v>
      </c>
      <c r="P12" s="256">
        <f t="shared" si="3"/>
        <v>4126.22</v>
      </c>
    </row>
    <row r="13" spans="1:16" x14ac:dyDescent="0.15">
      <c r="A13" s="251" t="s">
        <v>164</v>
      </c>
      <c r="B13" s="249">
        <v>359</v>
      </c>
      <c r="C13" s="255"/>
      <c r="D13" s="256"/>
      <c r="E13" s="256"/>
      <c r="F13" s="259"/>
      <c r="G13" s="259"/>
      <c r="H13" s="256"/>
      <c r="I13" s="256"/>
      <c r="J13" s="256"/>
      <c r="K13" s="256"/>
      <c r="L13" s="256"/>
      <c r="M13" s="256"/>
      <c r="N13" s="256"/>
      <c r="O13" s="256">
        <f t="shared" si="4"/>
        <v>0</v>
      </c>
      <c r="P13" s="256">
        <f t="shared" si="3"/>
        <v>359</v>
      </c>
    </row>
    <row r="14" spans="1:16" ht="26" x14ac:dyDescent="0.15">
      <c r="A14" s="254" t="s">
        <v>173</v>
      </c>
      <c r="B14" s="249">
        <v>4900</v>
      </c>
      <c r="C14" s="255"/>
      <c r="D14" s="256"/>
      <c r="E14" s="256"/>
      <c r="F14" s="257"/>
      <c r="G14" s="258"/>
      <c r="H14" s="256"/>
      <c r="I14" s="256"/>
      <c r="J14" s="256"/>
      <c r="K14" s="256"/>
      <c r="L14" s="256"/>
      <c r="M14" s="256"/>
      <c r="N14" s="256"/>
      <c r="O14" s="256">
        <f t="shared" si="4"/>
        <v>0</v>
      </c>
      <c r="P14" s="256">
        <f t="shared" si="3"/>
        <v>4900</v>
      </c>
    </row>
    <row r="15" spans="1:16" ht="13" x14ac:dyDescent="0.15">
      <c r="A15" s="254" t="s">
        <v>32</v>
      </c>
      <c r="B15" s="249">
        <v>2200</v>
      </c>
      <c r="C15" s="255"/>
      <c r="D15" s="256"/>
      <c r="E15" s="256"/>
      <c r="G15" s="258"/>
      <c r="H15" s="256"/>
      <c r="I15" s="256"/>
      <c r="J15" s="256"/>
      <c r="K15" s="256"/>
      <c r="L15" s="256"/>
      <c r="M15" s="256"/>
      <c r="N15" s="256"/>
      <c r="O15" s="256">
        <f>SUM(C15:N15)</f>
        <v>0</v>
      </c>
      <c r="P15" s="256">
        <f t="shared" si="3"/>
        <v>2200</v>
      </c>
    </row>
    <row r="16" spans="1:16" ht="13" x14ac:dyDescent="0.15">
      <c r="A16" s="254" t="s">
        <v>86</v>
      </c>
      <c r="B16" s="249">
        <v>1000</v>
      </c>
      <c r="C16" s="255"/>
      <c r="D16" s="256"/>
      <c r="E16" s="256"/>
      <c r="F16" s="257"/>
      <c r="G16" s="258"/>
      <c r="H16" s="255"/>
      <c r="I16" s="256"/>
      <c r="J16" s="256"/>
      <c r="K16" s="256"/>
      <c r="L16" s="256"/>
      <c r="M16" s="256"/>
      <c r="N16" s="256"/>
      <c r="O16" s="256">
        <f>SUM(C16:N16)</f>
        <v>0</v>
      </c>
      <c r="P16" s="256">
        <f t="shared" si="3"/>
        <v>1000</v>
      </c>
    </row>
    <row r="17" spans="1:17" x14ac:dyDescent="0.15">
      <c r="A17" s="251" t="s">
        <v>3</v>
      </c>
      <c r="B17" s="249">
        <v>8200</v>
      </c>
      <c r="C17" s="261"/>
      <c r="D17" s="261"/>
      <c r="E17" s="261"/>
      <c r="F17" s="262"/>
      <c r="G17" s="262"/>
      <c r="H17" s="255"/>
      <c r="I17" s="261"/>
      <c r="J17" s="261"/>
      <c r="K17" s="261"/>
      <c r="L17" s="261"/>
      <c r="M17" s="261"/>
      <c r="N17" s="261"/>
      <c r="O17" s="256">
        <f t="shared" si="4"/>
        <v>0</v>
      </c>
      <c r="P17" s="256">
        <f t="shared" si="3"/>
        <v>8200</v>
      </c>
    </row>
    <row r="18" spans="1:17" ht="13" x14ac:dyDescent="0.15">
      <c r="A18" s="254" t="s">
        <v>5</v>
      </c>
      <c r="B18" s="249">
        <v>330</v>
      </c>
      <c r="C18" s="255">
        <v>26.78</v>
      </c>
      <c r="D18" s="256"/>
      <c r="E18" s="256"/>
      <c r="F18" s="257"/>
      <c r="G18" s="258"/>
      <c r="H18" s="256"/>
      <c r="I18" s="256"/>
      <c r="J18" s="256"/>
      <c r="K18" s="256"/>
      <c r="L18" s="256"/>
      <c r="M18" s="256"/>
      <c r="N18" s="256"/>
      <c r="O18" s="256">
        <f t="shared" si="4"/>
        <v>26.78</v>
      </c>
      <c r="P18" s="256">
        <f>B18-O18</f>
        <v>303.22000000000003</v>
      </c>
      <c r="Q18" s="253"/>
    </row>
    <row r="19" spans="1:17" x14ac:dyDescent="0.15">
      <c r="A19" s="251" t="s">
        <v>214</v>
      </c>
      <c r="B19" s="249">
        <v>1250</v>
      </c>
      <c r="C19" s="255">
        <v>102.79</v>
      </c>
      <c r="D19" s="256"/>
      <c r="E19" s="256"/>
      <c r="F19" s="257"/>
      <c r="G19" s="258"/>
      <c r="H19" s="256"/>
      <c r="I19" s="256"/>
      <c r="J19" s="256"/>
      <c r="K19" s="256"/>
      <c r="L19" s="256"/>
      <c r="M19" s="256"/>
      <c r="N19" s="256"/>
      <c r="O19" s="256">
        <f t="shared" si="4"/>
        <v>102.79</v>
      </c>
      <c r="P19" s="256">
        <f>B19-O19</f>
        <v>1147.21</v>
      </c>
      <c r="Q19" s="253"/>
    </row>
    <row r="20" spans="1:17" x14ac:dyDescent="0.15">
      <c r="A20" s="251" t="s">
        <v>34</v>
      </c>
      <c r="B20" s="249">
        <v>17385.84</v>
      </c>
      <c r="C20" s="255">
        <v>1448.82</v>
      </c>
      <c r="D20" s="256"/>
      <c r="E20" s="256"/>
      <c r="F20" s="259"/>
      <c r="G20" s="259"/>
      <c r="H20" s="256"/>
      <c r="I20" s="256"/>
      <c r="J20" s="256"/>
      <c r="K20" s="256"/>
      <c r="L20" s="256"/>
      <c r="M20" s="256"/>
      <c r="N20" s="256"/>
      <c r="O20" s="256">
        <f t="shared" si="4"/>
        <v>1448.82</v>
      </c>
      <c r="P20" s="256">
        <f>B20-O20</f>
        <v>15937.02</v>
      </c>
    </row>
    <row r="21" spans="1:17" ht="13" x14ac:dyDescent="0.15">
      <c r="A21" s="263" t="s">
        <v>35</v>
      </c>
      <c r="B21" s="249"/>
      <c r="C21" s="255"/>
      <c r="D21" s="256"/>
      <c r="E21" s="256"/>
      <c r="F21" s="257"/>
      <c r="G21" s="258"/>
      <c r="H21" s="256"/>
      <c r="I21" s="256"/>
      <c r="J21" s="256"/>
      <c r="K21" s="256"/>
      <c r="L21" s="256"/>
      <c r="M21" s="256"/>
      <c r="N21" s="256"/>
      <c r="O21" s="256"/>
      <c r="P21" s="256"/>
    </row>
    <row r="22" spans="1:17" ht="13" x14ac:dyDescent="0.15">
      <c r="A22" s="254" t="s">
        <v>79</v>
      </c>
      <c r="B22" s="249">
        <v>4300</v>
      </c>
      <c r="C22" s="255">
        <v>341.16</v>
      </c>
      <c r="D22" s="256"/>
      <c r="E22" s="256"/>
      <c r="F22" s="257"/>
      <c r="G22" s="258"/>
      <c r="H22" s="251"/>
      <c r="I22" s="256"/>
      <c r="J22" s="256"/>
      <c r="K22" s="256"/>
      <c r="L22" s="256"/>
      <c r="M22" s="256"/>
      <c r="N22" s="256"/>
      <c r="O22" s="256">
        <f t="shared" ref="O22:O50" si="5">SUM(C22:N22)</f>
        <v>341.16</v>
      </c>
      <c r="P22" s="256">
        <f t="shared" ref="P22:P50" si="6">B22-O22</f>
        <v>3958.84</v>
      </c>
    </row>
    <row r="23" spans="1:17" x14ac:dyDescent="0.15">
      <c r="A23" s="251" t="s">
        <v>165</v>
      </c>
      <c r="B23" s="249">
        <v>12197.76</v>
      </c>
      <c r="C23" s="255">
        <v>1016.48</v>
      </c>
      <c r="D23" s="256"/>
      <c r="E23" s="256"/>
      <c r="F23" s="259"/>
      <c r="G23" s="259"/>
      <c r="H23" s="256"/>
      <c r="I23" s="256"/>
      <c r="J23" s="256"/>
      <c r="K23" s="256"/>
      <c r="L23" s="256"/>
      <c r="M23" s="256"/>
      <c r="N23" s="256"/>
      <c r="O23" s="256">
        <f t="shared" si="5"/>
        <v>1016.48</v>
      </c>
      <c r="P23" s="256">
        <f t="shared" si="6"/>
        <v>11181.28</v>
      </c>
    </row>
    <row r="24" spans="1:17" x14ac:dyDescent="0.15">
      <c r="A24" s="251" t="s">
        <v>36</v>
      </c>
      <c r="B24" s="249">
        <v>0</v>
      </c>
      <c r="C24" s="255"/>
      <c r="D24" s="256"/>
      <c r="E24" s="256"/>
      <c r="F24" s="259"/>
      <c r="G24" s="259"/>
      <c r="H24" s="256"/>
      <c r="I24" s="256"/>
      <c r="J24" s="256"/>
      <c r="K24" s="256"/>
      <c r="L24" s="256"/>
      <c r="M24" s="256"/>
      <c r="N24" s="256"/>
      <c r="O24" s="256">
        <f t="shared" si="5"/>
        <v>0</v>
      </c>
      <c r="P24" s="256">
        <f t="shared" si="6"/>
        <v>0</v>
      </c>
    </row>
    <row r="25" spans="1:17" x14ac:dyDescent="0.15">
      <c r="A25" s="251" t="s">
        <v>211</v>
      </c>
      <c r="B25" s="249">
        <v>23933</v>
      </c>
      <c r="C25" s="255">
        <v>1994.42</v>
      </c>
      <c r="D25" s="256"/>
      <c r="E25" s="256"/>
      <c r="F25" s="257"/>
      <c r="G25" s="258"/>
      <c r="H25" s="256"/>
      <c r="I25" s="256"/>
      <c r="J25" s="256"/>
      <c r="K25" s="256"/>
      <c r="L25" s="256"/>
      <c r="M25" s="256"/>
      <c r="N25" s="256"/>
      <c r="O25" s="256">
        <f t="shared" si="5"/>
        <v>1994.42</v>
      </c>
      <c r="P25" s="256">
        <f t="shared" si="6"/>
        <v>21938.58</v>
      </c>
    </row>
    <row r="26" spans="1:17" x14ac:dyDescent="0.15">
      <c r="A26" s="251" t="s">
        <v>172</v>
      </c>
      <c r="B26" s="249">
        <v>7149.96</v>
      </c>
      <c r="C26" s="255">
        <v>595.83000000000004</v>
      </c>
      <c r="D26" s="256"/>
      <c r="E26" s="256"/>
      <c r="F26" s="259"/>
      <c r="G26" s="259"/>
      <c r="H26" s="256"/>
      <c r="I26" s="256"/>
      <c r="J26" s="256"/>
      <c r="K26" s="256"/>
      <c r="L26" s="256"/>
      <c r="M26" s="256"/>
      <c r="N26" s="256"/>
      <c r="O26" s="256">
        <f t="shared" si="5"/>
        <v>595.83000000000004</v>
      </c>
      <c r="P26" s="256">
        <f t="shared" si="6"/>
        <v>6554.13</v>
      </c>
    </row>
    <row r="27" spans="1:17" ht="12.75" customHeight="1" x14ac:dyDescent="0.15">
      <c r="A27" s="251" t="s">
        <v>38</v>
      </c>
      <c r="B27" s="249">
        <v>1000</v>
      </c>
      <c r="C27" s="255"/>
      <c r="D27" s="256"/>
      <c r="E27" s="256"/>
      <c r="F27" s="259"/>
      <c r="G27" s="259"/>
      <c r="H27" s="256"/>
      <c r="I27" s="256"/>
      <c r="J27" s="256"/>
      <c r="K27" s="256"/>
      <c r="L27" s="256"/>
      <c r="M27" s="266"/>
      <c r="N27" s="256"/>
      <c r="O27" s="256">
        <f t="shared" si="5"/>
        <v>0</v>
      </c>
      <c r="P27" s="256">
        <f t="shared" si="6"/>
        <v>1000</v>
      </c>
    </row>
    <row r="28" spans="1:17" ht="12.75" customHeight="1" x14ac:dyDescent="0.15">
      <c r="A28" s="251" t="s">
        <v>196</v>
      </c>
      <c r="B28" s="249">
        <v>3900</v>
      </c>
      <c r="C28" s="255"/>
      <c r="D28" s="256"/>
      <c r="E28" s="256"/>
      <c r="F28" s="259"/>
      <c r="G28" s="259"/>
      <c r="H28" s="256"/>
      <c r="I28" s="256"/>
      <c r="J28" s="256"/>
      <c r="K28" s="256"/>
      <c r="L28" s="256"/>
      <c r="M28" s="266"/>
      <c r="N28" s="256"/>
      <c r="O28" s="256">
        <f t="shared" si="5"/>
        <v>0</v>
      </c>
      <c r="P28" s="256">
        <f t="shared" si="6"/>
        <v>3900</v>
      </c>
    </row>
    <row r="29" spans="1:17" ht="13" x14ac:dyDescent="0.15">
      <c r="A29" s="254" t="s">
        <v>39</v>
      </c>
      <c r="B29" s="249">
        <v>1500</v>
      </c>
      <c r="C29" s="255">
        <v>198</v>
      </c>
      <c r="D29" s="256"/>
      <c r="E29" s="256"/>
      <c r="F29" s="257"/>
      <c r="G29" s="258"/>
      <c r="H29" s="256"/>
      <c r="I29" s="256"/>
      <c r="J29" s="256"/>
      <c r="K29" s="256"/>
      <c r="L29" s="256"/>
      <c r="M29" s="256"/>
      <c r="N29" s="256"/>
      <c r="O29" s="256">
        <f t="shared" si="5"/>
        <v>198</v>
      </c>
      <c r="P29" s="256">
        <f t="shared" si="6"/>
        <v>1302</v>
      </c>
    </row>
    <row r="30" spans="1:17" x14ac:dyDescent="0.15">
      <c r="A30" s="251" t="s">
        <v>40</v>
      </c>
      <c r="B30" s="249">
        <v>3000</v>
      </c>
      <c r="C30" s="255"/>
      <c r="D30" s="256"/>
      <c r="E30" s="256"/>
      <c r="F30" s="259"/>
      <c r="G30" s="259"/>
      <c r="H30" s="256"/>
      <c r="I30" s="256"/>
      <c r="J30" s="256"/>
      <c r="K30" s="256"/>
      <c r="L30" s="256"/>
      <c r="M30" s="256"/>
      <c r="N30" s="256"/>
      <c r="O30" s="256">
        <f t="shared" si="5"/>
        <v>0</v>
      </c>
      <c r="P30" s="256">
        <f t="shared" si="6"/>
        <v>3000</v>
      </c>
    </row>
    <row r="31" spans="1:17" x14ac:dyDescent="0.15">
      <c r="A31" s="251" t="s">
        <v>203</v>
      </c>
      <c r="B31" s="249">
        <v>750</v>
      </c>
      <c r="C31" s="255"/>
      <c r="D31" s="256"/>
      <c r="E31" s="256"/>
      <c r="F31" s="259"/>
      <c r="G31" s="259"/>
      <c r="H31" s="256"/>
      <c r="I31" s="256"/>
      <c r="J31" s="256"/>
      <c r="K31" s="256"/>
      <c r="L31" s="256"/>
      <c r="M31" s="256"/>
      <c r="N31" s="256"/>
      <c r="O31" s="256">
        <f t="shared" si="5"/>
        <v>0</v>
      </c>
      <c r="P31" s="256">
        <f t="shared" si="6"/>
        <v>750</v>
      </c>
    </row>
    <row r="32" spans="1:17" x14ac:dyDescent="0.15">
      <c r="A32" s="251" t="s">
        <v>204</v>
      </c>
      <c r="B32" s="249">
        <v>1000</v>
      </c>
      <c r="C32" s="255">
        <v>6.72</v>
      </c>
      <c r="D32" s="256"/>
      <c r="E32" s="256"/>
      <c r="F32" s="259"/>
      <c r="G32" s="259"/>
      <c r="H32" s="256"/>
      <c r="I32" s="256"/>
      <c r="J32" s="256"/>
      <c r="K32" s="256"/>
      <c r="L32" s="256"/>
      <c r="M32" s="256"/>
      <c r="N32" s="256"/>
      <c r="O32" s="256">
        <f t="shared" si="5"/>
        <v>6.72</v>
      </c>
      <c r="P32" s="256">
        <f t="shared" si="6"/>
        <v>993.28</v>
      </c>
    </row>
    <row r="33" spans="1:18" x14ac:dyDescent="0.15">
      <c r="A33" s="251" t="s">
        <v>41</v>
      </c>
      <c r="B33" s="249">
        <v>2000</v>
      </c>
      <c r="C33" s="255">
        <v>18.63</v>
      </c>
      <c r="D33" s="256"/>
      <c r="E33" s="256"/>
      <c r="F33" s="259"/>
      <c r="G33" s="259"/>
      <c r="H33" s="256"/>
      <c r="I33" s="256"/>
      <c r="J33" s="256"/>
      <c r="K33" s="256"/>
      <c r="L33" s="256"/>
      <c r="M33" s="256"/>
      <c r="N33" s="256"/>
      <c r="O33" s="256">
        <f t="shared" si="5"/>
        <v>18.63</v>
      </c>
      <c r="P33" s="256">
        <f t="shared" si="6"/>
        <v>1981.37</v>
      </c>
      <c r="R33" s="256"/>
    </row>
    <row r="34" spans="1:18" x14ac:dyDescent="0.15">
      <c r="A34" s="251" t="s">
        <v>166</v>
      </c>
      <c r="B34" s="249">
        <v>60</v>
      </c>
      <c r="C34" s="255">
        <v>8.3000000000000007</v>
      </c>
      <c r="D34" s="256"/>
      <c r="E34" s="256"/>
      <c r="F34" s="259"/>
      <c r="G34" s="259"/>
      <c r="H34" s="256"/>
      <c r="I34" s="256"/>
      <c r="J34" s="256"/>
      <c r="K34" s="256"/>
      <c r="L34" s="256"/>
      <c r="M34" s="256"/>
      <c r="N34" s="256"/>
      <c r="O34" s="256">
        <f t="shared" si="5"/>
        <v>8.3000000000000007</v>
      </c>
      <c r="P34" s="256">
        <f t="shared" si="6"/>
        <v>51.7</v>
      </c>
      <c r="R34" s="256"/>
    </row>
    <row r="35" spans="1:18" x14ac:dyDescent="0.15">
      <c r="A35" s="251" t="s">
        <v>206</v>
      </c>
      <c r="B35" s="249">
        <v>600</v>
      </c>
      <c r="C35" s="255">
        <v>38.75</v>
      </c>
      <c r="D35" s="256"/>
      <c r="E35" s="256"/>
      <c r="F35" s="259"/>
      <c r="G35" s="259"/>
      <c r="H35" s="256"/>
      <c r="I35" s="256"/>
      <c r="J35" s="256"/>
      <c r="K35" s="256"/>
      <c r="L35" s="256"/>
      <c r="M35" s="256"/>
      <c r="N35" s="256"/>
      <c r="O35" s="256">
        <f t="shared" si="5"/>
        <v>38.75</v>
      </c>
      <c r="P35" s="256">
        <f t="shared" si="6"/>
        <v>561.25</v>
      </c>
      <c r="R35" s="256"/>
    </row>
    <row r="36" spans="1:18" ht="13" x14ac:dyDescent="0.15">
      <c r="A36" s="254" t="s">
        <v>8</v>
      </c>
      <c r="B36" s="249">
        <v>300</v>
      </c>
      <c r="C36" s="255">
        <v>22</v>
      </c>
      <c r="D36" s="256"/>
      <c r="E36" s="256"/>
      <c r="F36" s="257"/>
      <c r="G36" s="258"/>
      <c r="H36" s="256"/>
      <c r="I36" s="256"/>
      <c r="J36" s="256"/>
      <c r="K36" s="256"/>
      <c r="L36" s="256"/>
      <c r="M36" s="256"/>
      <c r="N36" s="256"/>
      <c r="O36" s="256">
        <f t="shared" si="5"/>
        <v>22</v>
      </c>
      <c r="P36" s="256">
        <f t="shared" si="6"/>
        <v>278</v>
      </c>
    </row>
    <row r="37" spans="1:18" ht="13" x14ac:dyDescent="0.15">
      <c r="A37" s="254" t="s">
        <v>42</v>
      </c>
      <c r="B37" s="249">
        <v>300</v>
      </c>
      <c r="C37" s="255">
        <v>20.48</v>
      </c>
      <c r="D37" s="256"/>
      <c r="E37" s="256"/>
      <c r="F37" s="257"/>
      <c r="G37" s="258"/>
      <c r="H37" s="256"/>
      <c r="I37" s="256"/>
      <c r="J37" s="256"/>
      <c r="K37" s="256"/>
      <c r="L37" s="256"/>
      <c r="M37" s="256"/>
      <c r="N37" s="256"/>
      <c r="O37" s="256">
        <f t="shared" si="5"/>
        <v>20.48</v>
      </c>
      <c r="P37" s="256">
        <f t="shared" si="6"/>
        <v>279.52</v>
      </c>
    </row>
    <row r="38" spans="1:18" ht="13" x14ac:dyDescent="0.15">
      <c r="A38" s="254" t="s">
        <v>200</v>
      </c>
      <c r="B38" s="249">
        <v>400</v>
      </c>
      <c r="C38" s="255"/>
      <c r="D38" s="256"/>
      <c r="E38" s="256"/>
      <c r="F38" s="257"/>
      <c r="G38" s="258"/>
      <c r="H38" s="256"/>
      <c r="I38" s="256"/>
      <c r="J38" s="256"/>
      <c r="K38" s="256"/>
      <c r="L38" s="256"/>
      <c r="M38" s="256"/>
      <c r="N38" s="256"/>
      <c r="O38" s="256">
        <f t="shared" si="5"/>
        <v>0</v>
      </c>
      <c r="P38" s="256">
        <f t="shared" si="6"/>
        <v>400</v>
      </c>
      <c r="Q38" s="256"/>
    </row>
    <row r="39" spans="1:18" ht="13" x14ac:dyDescent="0.15">
      <c r="A39" s="254" t="s">
        <v>45</v>
      </c>
      <c r="B39" s="249">
        <v>1000</v>
      </c>
      <c r="C39" s="255"/>
      <c r="D39" s="256"/>
      <c r="E39" s="256"/>
      <c r="F39" s="257"/>
      <c r="G39" s="258"/>
      <c r="H39" s="256"/>
      <c r="I39" s="256"/>
      <c r="J39" s="256"/>
      <c r="K39" s="256"/>
      <c r="L39" s="256"/>
      <c r="M39" s="266"/>
      <c r="N39" s="256"/>
      <c r="O39" s="256">
        <f t="shared" ref="O39" si="7">SUM(C39:N39)</f>
        <v>0</v>
      </c>
      <c r="P39" s="256">
        <f t="shared" ref="P39" si="8">B39-O39</f>
        <v>1000</v>
      </c>
    </row>
    <row r="40" spans="1:18" x14ac:dyDescent="0.15">
      <c r="A40" s="251" t="s">
        <v>102</v>
      </c>
      <c r="B40" s="249">
        <v>1200</v>
      </c>
      <c r="C40" s="255"/>
      <c r="D40" s="256"/>
      <c r="E40" s="256"/>
      <c r="F40" s="259"/>
      <c r="G40" s="259"/>
      <c r="H40" s="256"/>
      <c r="I40" s="256"/>
      <c r="J40" s="256"/>
      <c r="K40" s="256"/>
      <c r="L40" s="256"/>
      <c r="M40" s="256"/>
      <c r="N40" s="256"/>
      <c r="O40" s="256">
        <f t="shared" si="5"/>
        <v>0</v>
      </c>
      <c r="P40" s="256">
        <f t="shared" si="6"/>
        <v>1200</v>
      </c>
    </row>
    <row r="41" spans="1:18" x14ac:dyDescent="0.15">
      <c r="A41" s="251" t="s">
        <v>6</v>
      </c>
      <c r="B41" s="249">
        <v>1000</v>
      </c>
      <c r="C41" s="255">
        <v>24.99</v>
      </c>
      <c r="D41" s="256"/>
      <c r="E41" s="256"/>
      <c r="F41" s="259"/>
      <c r="G41" s="259"/>
      <c r="H41" s="256"/>
      <c r="I41" s="256"/>
      <c r="J41" s="256"/>
      <c r="K41" s="256"/>
      <c r="L41" s="256"/>
      <c r="M41" s="256"/>
      <c r="N41" s="256"/>
      <c r="O41" s="256">
        <f t="shared" si="5"/>
        <v>24.99</v>
      </c>
      <c r="P41" s="256">
        <f t="shared" si="6"/>
        <v>975.01</v>
      </c>
    </row>
    <row r="42" spans="1:18" x14ac:dyDescent="0.15">
      <c r="A42" s="251" t="s">
        <v>215</v>
      </c>
      <c r="B42" s="249">
        <v>1000</v>
      </c>
      <c r="C42" s="255"/>
      <c r="D42" s="256"/>
      <c r="E42" s="256"/>
      <c r="F42" s="259"/>
      <c r="G42" s="259"/>
      <c r="H42" s="256"/>
      <c r="I42" s="256"/>
      <c r="J42" s="256"/>
      <c r="K42" s="256"/>
      <c r="L42" s="256"/>
      <c r="M42" s="256"/>
      <c r="N42" s="256"/>
      <c r="O42" s="256">
        <f t="shared" si="5"/>
        <v>0</v>
      </c>
      <c r="P42" s="256">
        <f t="shared" si="6"/>
        <v>1000</v>
      </c>
    </row>
    <row r="43" spans="1:18" x14ac:dyDescent="0.15">
      <c r="A43" s="251" t="s">
        <v>44</v>
      </c>
      <c r="B43" s="249">
        <v>440</v>
      </c>
      <c r="C43" s="255"/>
      <c r="D43" s="256"/>
      <c r="E43" s="256"/>
      <c r="F43" s="259"/>
      <c r="G43" s="259"/>
      <c r="H43" s="256"/>
      <c r="I43" s="256"/>
      <c r="J43" s="256"/>
      <c r="K43" s="256"/>
      <c r="L43" s="256"/>
      <c r="M43" s="256"/>
      <c r="N43" s="256"/>
      <c r="O43" s="256">
        <f t="shared" si="5"/>
        <v>0</v>
      </c>
      <c r="P43" s="256">
        <f t="shared" si="6"/>
        <v>440</v>
      </c>
    </row>
    <row r="44" spans="1:18" x14ac:dyDescent="0.15">
      <c r="A44" s="251" t="s">
        <v>167</v>
      </c>
      <c r="B44" s="249">
        <v>440</v>
      </c>
      <c r="C44" s="255"/>
      <c r="D44" s="256"/>
      <c r="E44" s="256"/>
      <c r="F44" s="259"/>
      <c r="G44" s="259"/>
      <c r="H44" s="256"/>
      <c r="I44" s="256"/>
      <c r="J44" s="256"/>
      <c r="K44" s="256"/>
      <c r="L44" s="256"/>
      <c r="M44" s="256"/>
      <c r="N44" s="256"/>
      <c r="O44" s="256">
        <f t="shared" si="5"/>
        <v>0</v>
      </c>
      <c r="P44" s="256">
        <f t="shared" si="6"/>
        <v>440</v>
      </c>
    </row>
    <row r="45" spans="1:18" x14ac:dyDescent="0.15">
      <c r="A45" s="251" t="s">
        <v>46</v>
      </c>
      <c r="B45" s="249">
        <v>1500</v>
      </c>
      <c r="C45" s="255"/>
      <c r="D45" s="256"/>
      <c r="E45" s="256"/>
      <c r="F45" s="259"/>
      <c r="G45" s="259"/>
      <c r="H45" s="256"/>
      <c r="I45" s="256"/>
      <c r="J45" s="256"/>
      <c r="K45" s="256"/>
      <c r="L45" s="256"/>
      <c r="M45" s="256"/>
      <c r="N45" s="256"/>
      <c r="O45" s="256">
        <f t="shared" si="5"/>
        <v>0</v>
      </c>
      <c r="P45" s="256">
        <f t="shared" si="6"/>
        <v>1500</v>
      </c>
    </row>
    <row r="46" spans="1:18" x14ac:dyDescent="0.15">
      <c r="A46" s="251" t="s">
        <v>4</v>
      </c>
      <c r="B46" s="249">
        <v>400</v>
      </c>
      <c r="C46" s="255"/>
      <c r="D46" s="256"/>
      <c r="E46" s="256"/>
      <c r="F46" s="257"/>
      <c r="G46" s="258"/>
      <c r="H46" s="256"/>
      <c r="I46" s="256"/>
      <c r="J46" s="256"/>
      <c r="K46" s="256"/>
      <c r="L46" s="256"/>
      <c r="M46" s="256"/>
      <c r="N46" s="256"/>
      <c r="O46" s="256">
        <f t="shared" si="5"/>
        <v>0</v>
      </c>
      <c r="P46" s="256">
        <f t="shared" si="6"/>
        <v>400</v>
      </c>
    </row>
    <row r="47" spans="1:18" x14ac:dyDescent="0.15">
      <c r="A47" s="251" t="s">
        <v>168</v>
      </c>
      <c r="B47" s="249"/>
      <c r="C47" s="255"/>
      <c r="D47" s="256"/>
      <c r="E47" s="256"/>
      <c r="F47" s="257"/>
      <c r="G47" s="258"/>
      <c r="H47" s="256"/>
      <c r="I47" s="256"/>
      <c r="J47" s="256"/>
      <c r="K47" s="256"/>
      <c r="L47" s="256"/>
      <c r="M47" s="256"/>
      <c r="N47" s="256"/>
      <c r="O47" s="256">
        <f t="shared" si="5"/>
        <v>0</v>
      </c>
      <c r="P47" s="256">
        <f t="shared" si="6"/>
        <v>0</v>
      </c>
    </row>
    <row r="48" spans="1:18" ht="13" x14ac:dyDescent="0.15">
      <c r="A48" s="254" t="s">
        <v>7</v>
      </c>
      <c r="B48" s="249">
        <v>1000</v>
      </c>
      <c r="C48" s="255">
        <v>159.74</v>
      </c>
      <c r="D48" s="256"/>
      <c r="E48" s="256"/>
      <c r="F48" s="257"/>
      <c r="G48" s="258"/>
      <c r="H48" s="256"/>
      <c r="I48" s="256"/>
      <c r="J48" s="256"/>
      <c r="K48" s="256"/>
      <c r="L48" s="256"/>
      <c r="M48" s="256"/>
      <c r="N48" s="256"/>
      <c r="O48" s="256">
        <f t="shared" si="5"/>
        <v>159.74</v>
      </c>
      <c r="P48" s="256">
        <f t="shared" si="6"/>
        <v>840.26</v>
      </c>
    </row>
    <row r="49" spans="1:16" s="254" customFormat="1" x14ac:dyDescent="0.15">
      <c r="A49" s="251" t="s">
        <v>84</v>
      </c>
      <c r="B49" s="241">
        <v>1200</v>
      </c>
      <c r="C49" s="264"/>
      <c r="D49" s="265"/>
      <c r="E49" s="265"/>
      <c r="F49" s="258"/>
      <c r="G49" s="258"/>
      <c r="H49" s="265"/>
      <c r="I49" s="265"/>
      <c r="J49" s="265"/>
      <c r="K49" s="265"/>
      <c r="L49" s="265"/>
      <c r="M49" s="265"/>
      <c r="N49" s="265"/>
      <c r="O49" s="265">
        <f t="shared" si="5"/>
        <v>0</v>
      </c>
      <c r="P49" s="265">
        <f t="shared" si="6"/>
        <v>1200</v>
      </c>
    </row>
    <row r="50" spans="1:16" x14ac:dyDescent="0.15">
      <c r="A50" s="251" t="s">
        <v>83</v>
      </c>
      <c r="B50" s="267">
        <v>0</v>
      </c>
      <c r="C50" s="268"/>
      <c r="D50" s="269"/>
      <c r="E50" s="270"/>
      <c r="F50" s="270"/>
      <c r="G50" s="269"/>
      <c r="H50" s="269"/>
      <c r="I50" s="269"/>
      <c r="J50" s="269"/>
      <c r="K50" s="269"/>
      <c r="L50" s="269"/>
      <c r="M50" s="269"/>
      <c r="N50" s="269"/>
      <c r="O50" s="269">
        <f t="shared" si="5"/>
        <v>0</v>
      </c>
      <c r="P50" s="269">
        <f t="shared" si="6"/>
        <v>0</v>
      </c>
    </row>
    <row r="51" spans="1:16" ht="14" thickBot="1" x14ac:dyDescent="0.2">
      <c r="A51" s="240" t="s">
        <v>47</v>
      </c>
      <c r="B51" s="271">
        <f t="shared" ref="B51:N51" si="9">SUM(B2:B50)</f>
        <v>183485.16</v>
      </c>
      <c r="C51" s="271">
        <f t="shared" si="9"/>
        <v>12497.329999999996</v>
      </c>
      <c r="D51" s="271">
        <f t="shared" si="9"/>
        <v>0</v>
      </c>
      <c r="E51" s="271">
        <f t="shared" si="9"/>
        <v>0</v>
      </c>
      <c r="F51" s="271">
        <f t="shared" si="9"/>
        <v>0</v>
      </c>
      <c r="G51" s="271">
        <f t="shared" si="9"/>
        <v>0</v>
      </c>
      <c r="H51" s="271">
        <f t="shared" si="9"/>
        <v>0</v>
      </c>
      <c r="I51" s="271">
        <f t="shared" si="9"/>
        <v>0</v>
      </c>
      <c r="J51" s="271">
        <f t="shared" si="9"/>
        <v>0</v>
      </c>
      <c r="K51" s="271">
        <f t="shared" si="9"/>
        <v>0</v>
      </c>
      <c r="L51" s="271">
        <f t="shared" si="9"/>
        <v>0</v>
      </c>
      <c r="M51" s="271">
        <f t="shared" si="9"/>
        <v>0</v>
      </c>
      <c r="N51" s="271">
        <f t="shared" si="9"/>
        <v>0</v>
      </c>
      <c r="O51" s="271">
        <f>SUM(C51:N51)</f>
        <v>12497.329999999996</v>
      </c>
      <c r="P51" s="271">
        <f>SUM(P3:P50)</f>
        <v>170987.83000000002</v>
      </c>
    </row>
    <row r="52" spans="1:16" ht="13" thickTop="1" x14ac:dyDescent="0.15">
      <c r="A52" s="272">
        <f>B51/12</f>
        <v>15290.43</v>
      </c>
      <c r="B52" s="249" t="s">
        <v>169</v>
      </c>
      <c r="C52" s="255"/>
      <c r="D52" s="256"/>
      <c r="E52" s="273"/>
      <c r="F52" s="273"/>
      <c r="G52" s="256"/>
      <c r="H52" s="256"/>
      <c r="I52" s="256"/>
      <c r="J52" s="256"/>
      <c r="K52" s="256"/>
      <c r="L52" s="256"/>
      <c r="M52" s="256"/>
      <c r="N52" s="256"/>
      <c r="O52" s="256"/>
      <c r="P52" s="256">
        <f>B51-O51</f>
        <v>170987.83000000002</v>
      </c>
    </row>
    <row r="53" spans="1:16" x14ac:dyDescent="0.15">
      <c r="A53" s="247" t="s">
        <v>103</v>
      </c>
      <c r="B53" s="251"/>
      <c r="C53" s="251"/>
      <c r="G53" s="256"/>
      <c r="H53" s="256"/>
      <c r="I53" s="256"/>
      <c r="J53" s="274"/>
      <c r="K53" s="249"/>
      <c r="L53" s="256"/>
      <c r="M53" s="256"/>
      <c r="N53" s="249"/>
      <c r="O53" s="249"/>
      <c r="P53" s="256"/>
    </row>
    <row r="54" spans="1:16" x14ac:dyDescent="0.15">
      <c r="A54" s="247"/>
      <c r="B54" s="251"/>
      <c r="C54" s="251"/>
      <c r="G54" s="256"/>
      <c r="H54" s="256"/>
      <c r="I54" s="256"/>
      <c r="J54" s="274"/>
      <c r="K54" s="249"/>
      <c r="L54" s="256"/>
      <c r="M54" s="256"/>
      <c r="N54" s="256"/>
      <c r="O54" s="256"/>
      <c r="P54" s="256"/>
    </row>
    <row r="55" spans="1:16" x14ac:dyDescent="0.15">
      <c r="A55" s="251"/>
      <c r="C55" s="255"/>
      <c r="D55" s="266"/>
      <c r="E55" s="266"/>
      <c r="F55" s="275"/>
      <c r="G55" s="256"/>
      <c r="H55" s="256"/>
      <c r="I55" s="266"/>
      <c r="J55" s="276"/>
      <c r="K55" s="256"/>
      <c r="L55" s="256"/>
      <c r="M55" s="256"/>
      <c r="N55" s="256"/>
      <c r="O55" s="256">
        <f t="shared" ref="O55" si="10">SUM(O51:O53)</f>
        <v>12497.329999999996</v>
      </c>
      <c r="P55" s="256"/>
    </row>
    <row r="56" spans="1:16" ht="26" x14ac:dyDescent="0.15">
      <c r="A56" s="254" t="s">
        <v>170</v>
      </c>
      <c r="F56" s="277"/>
      <c r="G56" s="278"/>
      <c r="J56" s="256"/>
      <c r="L56" s="256"/>
      <c r="O56" s="266"/>
    </row>
    <row r="57" spans="1:16" x14ac:dyDescent="0.15">
      <c r="A57" s="279"/>
      <c r="B57" s="280"/>
      <c r="C57" s="281"/>
      <c r="D57" s="247"/>
      <c r="E57" s="249"/>
      <c r="F57" s="282"/>
      <c r="G57" s="278"/>
      <c r="H57" s="283"/>
      <c r="I57" s="283"/>
      <c r="J57" s="247"/>
      <c r="K57" s="283"/>
      <c r="L57" s="249"/>
      <c r="M57" s="249"/>
      <c r="N57" s="249"/>
      <c r="O57" s="249"/>
    </row>
    <row r="58" spans="1:16" x14ac:dyDescent="0.15">
      <c r="A58" s="279"/>
      <c r="B58" s="280"/>
      <c r="C58" s="281"/>
      <c r="D58" s="284"/>
      <c r="E58" s="249"/>
      <c r="F58" s="247"/>
      <c r="H58" s="283"/>
      <c r="I58" s="249"/>
      <c r="J58" s="249"/>
      <c r="K58" s="249"/>
      <c r="L58" s="249"/>
      <c r="M58" s="249"/>
      <c r="N58" s="247"/>
      <c r="O58" s="249"/>
    </row>
    <row r="59" spans="1:16" x14ac:dyDescent="0.15">
      <c r="A59" s="279"/>
      <c r="B59" s="286"/>
      <c r="C59" s="287"/>
      <c r="D59" s="279"/>
    </row>
    <row r="60" spans="1:16" ht="12.75" customHeight="1" x14ac:dyDescent="0.15">
      <c r="A60" s="279"/>
      <c r="B60" s="286"/>
      <c r="C60" s="287"/>
      <c r="D60" s="279"/>
      <c r="O60" s="256"/>
    </row>
    <row r="61" spans="1:16" ht="12.75" customHeight="1" x14ac:dyDescent="0.15">
      <c r="A61" s="279"/>
      <c r="B61" s="286"/>
      <c r="C61" s="287"/>
      <c r="D61" s="279"/>
      <c r="E61" s="288"/>
      <c r="F61" s="288"/>
    </row>
    <row r="62" spans="1:16" ht="12.75" customHeight="1" x14ac:dyDescent="0.15">
      <c r="A62" s="289"/>
      <c r="B62" s="286"/>
      <c r="C62" s="287"/>
      <c r="D62" s="279"/>
      <c r="E62" s="288"/>
      <c r="F62" s="288"/>
    </row>
    <row r="63" spans="1:16" x14ac:dyDescent="0.15">
      <c r="A63" s="279"/>
      <c r="B63" s="286"/>
      <c r="C63" s="287"/>
      <c r="D63" s="279"/>
      <c r="E63" s="288"/>
      <c r="F63" s="288"/>
    </row>
    <row r="64" spans="1:16" x14ac:dyDescent="0.15">
      <c r="A64" s="279"/>
      <c r="B64" s="290"/>
    </row>
    <row r="65" spans="1:2" x14ac:dyDescent="0.15">
      <c r="A65" s="291"/>
      <c r="B65" s="290"/>
    </row>
  </sheetData>
  <printOptions headings="1" gridLines="1"/>
  <pageMargins left="0.7" right="0.7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5"/>
  <sheetViews>
    <sheetView workbookViewId="0">
      <selection activeCell="I1" sqref="I1"/>
    </sheetView>
  </sheetViews>
  <sheetFormatPr baseColWidth="10" defaultColWidth="8.83203125" defaultRowHeight="13" x14ac:dyDescent="0.15"/>
  <cols>
    <col min="1" max="1" width="15.6640625" customWidth="1"/>
    <col min="2" max="2" width="4.6640625" customWidth="1"/>
    <col min="3" max="3" width="11.6640625" customWidth="1"/>
    <col min="4" max="4" width="4.6640625" customWidth="1"/>
    <col min="5" max="5" width="11.6640625" customWidth="1"/>
    <col min="6" max="6" width="4.6640625" customWidth="1"/>
    <col min="7" max="7" width="11.6640625" customWidth="1"/>
    <col min="8" max="8" width="4.6640625" customWidth="1"/>
    <col min="9" max="9" width="11.6640625" customWidth="1"/>
  </cols>
  <sheetData>
    <row r="1" spans="1:9" s="10" customFormat="1" x14ac:dyDescent="0.15">
      <c r="A1" s="24" t="s">
        <v>101</v>
      </c>
      <c r="B1" s="25"/>
    </row>
    <row r="2" spans="1:9" s="10" customFormat="1" x14ac:dyDescent="0.15"/>
    <row r="3" spans="1:9" x14ac:dyDescent="0.15">
      <c r="A3" s="24" t="s">
        <v>48</v>
      </c>
      <c r="B3" s="26"/>
      <c r="C3" s="10">
        <v>2018</v>
      </c>
      <c r="E3" s="10">
        <v>2019</v>
      </c>
      <c r="G3" s="10">
        <v>2020</v>
      </c>
      <c r="I3" s="10">
        <v>2021</v>
      </c>
    </row>
    <row r="4" spans="1:9" x14ac:dyDescent="0.15">
      <c r="C4" s="65"/>
    </row>
    <row r="5" spans="1:9" x14ac:dyDescent="0.15">
      <c r="A5" s="20" t="s">
        <v>49</v>
      </c>
      <c r="B5" s="27"/>
      <c r="C5" s="38">
        <v>7983</v>
      </c>
      <c r="E5" s="38">
        <v>8963</v>
      </c>
      <c r="G5" s="38">
        <v>17203.68</v>
      </c>
      <c r="I5" s="38">
        <v>12444.08</v>
      </c>
    </row>
    <row r="6" spans="1:9" x14ac:dyDescent="0.15">
      <c r="A6" s="20" t="s">
        <v>50</v>
      </c>
      <c r="B6" s="27"/>
      <c r="C6" s="38">
        <v>9813</v>
      </c>
      <c r="E6" s="38">
        <v>9048</v>
      </c>
      <c r="G6" s="38">
        <v>9158.75</v>
      </c>
      <c r="I6" s="38"/>
    </row>
    <row r="7" spans="1:9" x14ac:dyDescent="0.15">
      <c r="A7" s="20" t="s">
        <v>51</v>
      </c>
      <c r="B7" s="27"/>
      <c r="C7" s="38">
        <v>12328</v>
      </c>
      <c r="E7" s="38">
        <v>8640</v>
      </c>
      <c r="G7" s="38">
        <v>12340.45</v>
      </c>
      <c r="I7" s="38"/>
    </row>
    <row r="8" spans="1:9" x14ac:dyDescent="0.15">
      <c r="A8" s="20" t="s">
        <v>52</v>
      </c>
      <c r="B8" s="27"/>
      <c r="C8" s="38">
        <v>15668</v>
      </c>
      <c r="E8" s="38">
        <v>15922</v>
      </c>
      <c r="G8" s="38">
        <v>13486</v>
      </c>
      <c r="I8" s="38"/>
    </row>
    <row r="9" spans="1:9" x14ac:dyDescent="0.15">
      <c r="A9" s="20" t="s">
        <v>14</v>
      </c>
      <c r="B9" s="27"/>
      <c r="C9" s="38">
        <v>11123</v>
      </c>
      <c r="E9" s="38">
        <v>12703</v>
      </c>
      <c r="G9" s="38">
        <v>10358.629999999999</v>
      </c>
      <c r="H9" s="38"/>
      <c r="I9" s="38"/>
    </row>
    <row r="10" spans="1:9" x14ac:dyDescent="0.15">
      <c r="A10" s="20" t="s">
        <v>15</v>
      </c>
      <c r="C10" s="38">
        <v>8953</v>
      </c>
      <c r="E10" s="38">
        <v>8548</v>
      </c>
      <c r="G10" s="38">
        <v>12952.44</v>
      </c>
      <c r="I10" s="38"/>
    </row>
    <row r="11" spans="1:9" x14ac:dyDescent="0.15">
      <c r="A11" s="20" t="s">
        <v>16</v>
      </c>
      <c r="C11" s="38">
        <v>12268</v>
      </c>
      <c r="E11" s="38">
        <v>22033</v>
      </c>
      <c r="G11" s="38">
        <v>10654.06</v>
      </c>
      <c r="H11" s="38"/>
      <c r="I11" s="38"/>
    </row>
    <row r="12" spans="1:9" x14ac:dyDescent="0.15">
      <c r="A12" s="20" t="s">
        <v>53</v>
      </c>
      <c r="C12" s="38">
        <v>8743</v>
      </c>
      <c r="E12" s="38">
        <v>7858</v>
      </c>
      <c r="G12" s="38">
        <v>6859.25</v>
      </c>
      <c r="H12" s="38"/>
      <c r="I12" s="38"/>
    </row>
    <row r="13" spans="1:9" x14ac:dyDescent="0.15">
      <c r="A13" s="20" t="s">
        <v>54</v>
      </c>
      <c r="C13" s="38">
        <v>11468</v>
      </c>
      <c r="E13" s="38">
        <v>11288</v>
      </c>
      <c r="G13" s="38">
        <v>14109.47</v>
      </c>
      <c r="I13" s="38"/>
    </row>
    <row r="14" spans="1:9" x14ac:dyDescent="0.15">
      <c r="A14" s="20" t="s">
        <v>55</v>
      </c>
      <c r="C14" s="38">
        <v>9568</v>
      </c>
      <c r="E14" s="38">
        <v>12945</v>
      </c>
      <c r="G14" s="38">
        <v>8750.25</v>
      </c>
      <c r="I14" s="38"/>
    </row>
    <row r="15" spans="1:9" x14ac:dyDescent="0.15">
      <c r="A15" s="20" t="s">
        <v>56</v>
      </c>
      <c r="C15" s="38">
        <v>12628</v>
      </c>
      <c r="E15" s="38">
        <v>7400</v>
      </c>
      <c r="G15" s="38">
        <v>9612.14</v>
      </c>
      <c r="I15" s="38"/>
    </row>
    <row r="16" spans="1:9" x14ac:dyDescent="0.15">
      <c r="A16" s="20" t="s">
        <v>57</v>
      </c>
      <c r="C16" s="146">
        <v>20368</v>
      </c>
      <c r="E16" s="146">
        <v>21151</v>
      </c>
      <c r="G16" s="146">
        <v>27253.77</v>
      </c>
      <c r="I16" s="146"/>
    </row>
    <row r="17" spans="1:9" x14ac:dyDescent="0.15">
      <c r="B17" s="28"/>
      <c r="C17" s="38"/>
      <c r="E17" s="38"/>
      <c r="G17" s="38"/>
      <c r="I17" s="38"/>
    </row>
    <row r="18" spans="1:9" x14ac:dyDescent="0.15">
      <c r="A18" s="10" t="s">
        <v>58</v>
      </c>
      <c r="B18" s="34"/>
      <c r="C18" s="145">
        <f t="shared" ref="C18:E18" si="0">SUM(C5:C17)</f>
        <v>140911</v>
      </c>
      <c r="D18" s="145"/>
      <c r="E18" s="145">
        <f t="shared" si="0"/>
        <v>146499</v>
      </c>
      <c r="F18" s="161"/>
      <c r="G18" s="38">
        <f>SUM(G5:G16)</f>
        <v>152738.88999999998</v>
      </c>
      <c r="H18" s="38"/>
      <c r="I18" s="38">
        <f t="shared" ref="I18" si="1">SUM(I5:I16)</f>
        <v>12444.08</v>
      </c>
    </row>
    <row r="19" spans="1:9" x14ac:dyDescent="0.15">
      <c r="A19" s="140"/>
      <c r="C19" s="38"/>
      <c r="D19" s="161"/>
      <c r="E19" s="203"/>
      <c r="F19" s="161"/>
      <c r="G19" s="38"/>
      <c r="I19" s="38"/>
    </row>
    <row r="20" spans="1:9" x14ac:dyDescent="0.15">
      <c r="A20" s="24" t="s">
        <v>90</v>
      </c>
      <c r="C20" s="38"/>
      <c r="E20" s="38"/>
      <c r="G20" s="38"/>
      <c r="I20" s="38"/>
    </row>
    <row r="21" spans="1:9" x14ac:dyDescent="0.15">
      <c r="A21" s="24"/>
      <c r="C21" s="38"/>
      <c r="E21" s="38"/>
      <c r="G21" s="38"/>
      <c r="I21" s="38"/>
    </row>
    <row r="22" spans="1:9" x14ac:dyDescent="0.15">
      <c r="A22" s="20" t="s">
        <v>49</v>
      </c>
      <c r="B22" s="27"/>
      <c r="C22" s="38">
        <v>3485.54</v>
      </c>
      <c r="E22" s="38">
        <v>3219.4</v>
      </c>
      <c r="G22" s="38">
        <v>858.45</v>
      </c>
      <c r="I22" s="38">
        <v>312</v>
      </c>
    </row>
    <row r="23" spans="1:9" x14ac:dyDescent="0.15">
      <c r="A23" s="20" t="s">
        <v>50</v>
      </c>
      <c r="B23" s="27"/>
      <c r="C23" s="38">
        <v>529.84</v>
      </c>
      <c r="E23" s="38">
        <v>1625.67</v>
      </c>
      <c r="G23" s="38">
        <v>630.15</v>
      </c>
      <c r="I23" s="38"/>
    </row>
    <row r="24" spans="1:9" x14ac:dyDescent="0.15">
      <c r="A24" s="20" t="s">
        <v>51</v>
      </c>
      <c r="B24" s="27"/>
      <c r="C24" s="38">
        <v>3699.55</v>
      </c>
      <c r="E24" s="38">
        <v>6710.91</v>
      </c>
      <c r="G24" s="38">
        <v>5242.45</v>
      </c>
      <c r="I24" s="38"/>
    </row>
    <row r="25" spans="1:9" x14ac:dyDescent="0.15">
      <c r="A25" s="20" t="s">
        <v>52</v>
      </c>
      <c r="B25" s="27"/>
      <c r="C25" s="38">
        <v>1037.54</v>
      </c>
      <c r="E25" s="38">
        <v>4159.75</v>
      </c>
      <c r="G25" s="38">
        <v>1168.01</v>
      </c>
      <c r="I25" s="38"/>
    </row>
    <row r="26" spans="1:9" x14ac:dyDescent="0.15">
      <c r="A26" s="20" t="s">
        <v>14</v>
      </c>
      <c r="B26" s="29"/>
      <c r="C26" s="38">
        <v>1028.76</v>
      </c>
      <c r="E26" s="38">
        <v>1198.5</v>
      </c>
      <c r="G26" s="38">
        <v>472.5</v>
      </c>
      <c r="I26" s="38"/>
    </row>
    <row r="27" spans="1:9" x14ac:dyDescent="0.15">
      <c r="A27" s="20" t="s">
        <v>15</v>
      </c>
      <c r="C27" s="38">
        <v>2659.18</v>
      </c>
      <c r="E27" s="38">
        <v>7147.33</v>
      </c>
      <c r="G27" s="38">
        <v>4903.3100000000004</v>
      </c>
      <c r="I27" s="38"/>
    </row>
    <row r="28" spans="1:9" x14ac:dyDescent="0.15">
      <c r="A28" s="20" t="s">
        <v>16</v>
      </c>
      <c r="C28" s="38">
        <v>3305.48</v>
      </c>
      <c r="E28" s="38">
        <v>1439.66</v>
      </c>
      <c r="G28" s="38">
        <v>915.44</v>
      </c>
      <c r="I28" s="38"/>
    </row>
    <row r="29" spans="1:9" x14ac:dyDescent="0.15">
      <c r="A29" s="20" t="s">
        <v>53</v>
      </c>
      <c r="C29" s="38">
        <v>2149.35</v>
      </c>
      <c r="E29" s="38">
        <v>2249.12</v>
      </c>
      <c r="G29" s="38">
        <v>437.66</v>
      </c>
      <c r="I29" s="38"/>
    </row>
    <row r="30" spans="1:9" x14ac:dyDescent="0.15">
      <c r="A30" s="20" t="s">
        <v>54</v>
      </c>
      <c r="C30" s="38">
        <v>3494.76</v>
      </c>
      <c r="E30" s="38">
        <v>5096.53</v>
      </c>
      <c r="G30" s="38">
        <v>5470.46</v>
      </c>
      <c r="I30" s="38"/>
    </row>
    <row r="31" spans="1:9" x14ac:dyDescent="0.15">
      <c r="A31" s="20" t="s">
        <v>55</v>
      </c>
      <c r="B31" s="30"/>
      <c r="C31" s="38">
        <v>1061.55</v>
      </c>
      <c r="E31" s="38">
        <v>1943.18</v>
      </c>
      <c r="G31" s="38">
        <v>238.76</v>
      </c>
      <c r="I31" s="38"/>
    </row>
    <row r="32" spans="1:9" x14ac:dyDescent="0.15">
      <c r="A32" s="20" t="s">
        <v>56</v>
      </c>
      <c r="C32" s="38">
        <v>1466.18</v>
      </c>
      <c r="E32" s="38">
        <v>841.83</v>
      </c>
      <c r="G32" s="38">
        <v>416.89</v>
      </c>
      <c r="I32" s="38"/>
    </row>
    <row r="33" spans="1:9" x14ac:dyDescent="0.15">
      <c r="A33" s="20" t="s">
        <v>57</v>
      </c>
      <c r="C33" s="146">
        <v>7053.83</v>
      </c>
      <c r="E33" s="146">
        <v>5646.18</v>
      </c>
      <c r="G33" s="146">
        <v>5182.6499999999996</v>
      </c>
      <c r="I33" s="146"/>
    </row>
    <row r="34" spans="1:9" x14ac:dyDescent="0.15">
      <c r="B34" s="28"/>
      <c r="C34" s="38"/>
      <c r="E34" s="38"/>
      <c r="G34" s="38"/>
      <c r="I34" s="38"/>
    </row>
    <row r="35" spans="1:9" x14ac:dyDescent="0.15">
      <c r="A35" s="10" t="s">
        <v>58</v>
      </c>
      <c r="B35" s="34"/>
      <c r="C35" s="159">
        <f t="shared" ref="C35:E35" si="2">SUM(C22:C34)</f>
        <v>30971.559999999998</v>
      </c>
      <c r="D35" s="204"/>
      <c r="E35" s="159">
        <f t="shared" si="2"/>
        <v>41278.06</v>
      </c>
      <c r="G35" s="146">
        <f>SUM(G22:G33)</f>
        <v>25936.729999999996</v>
      </c>
      <c r="H35" s="146"/>
      <c r="I35" s="146">
        <f t="shared" ref="I35" si="3">SUM(I22:I33)</f>
        <v>312</v>
      </c>
    </row>
    <row r="36" spans="1:9" x14ac:dyDescent="0.15">
      <c r="C36" s="38"/>
      <c r="E36" s="38"/>
      <c r="G36" s="38"/>
      <c r="I36" s="38"/>
    </row>
    <row r="37" spans="1:9" x14ac:dyDescent="0.15">
      <c r="B37" s="34"/>
      <c r="C37" s="154">
        <f t="shared" ref="C37:E37" si="4">C18+C35</f>
        <v>171882.56</v>
      </c>
      <c r="D37" s="154"/>
      <c r="E37" s="204">
        <f t="shared" si="4"/>
        <v>187777.06</v>
      </c>
      <c r="G37" s="38">
        <f>G18+G35</f>
        <v>178675.62</v>
      </c>
      <c r="H37" s="38"/>
      <c r="I37" s="38">
        <f t="shared" ref="I37" si="5">I18+I35</f>
        <v>12756.08</v>
      </c>
    </row>
    <row r="38" spans="1:9" ht="14" thickBot="1" x14ac:dyDescent="0.2">
      <c r="A38" s="143"/>
      <c r="B38" s="149"/>
      <c r="C38" s="153"/>
      <c r="D38" s="153"/>
      <c r="E38" s="205"/>
      <c r="F38" s="153"/>
      <c r="G38" s="153"/>
      <c r="H38" s="153"/>
      <c r="I38" s="205"/>
    </row>
    <row r="40" spans="1:9" x14ac:dyDescent="0.15">
      <c r="A40" s="10"/>
    </row>
    <row r="42" spans="1:9" x14ac:dyDescent="0.15">
      <c r="A42" s="10"/>
      <c r="B42" s="20"/>
    </row>
    <row r="43" spans="1:9" x14ac:dyDescent="0.15">
      <c r="A43" s="10"/>
      <c r="B43" s="20"/>
    </row>
    <row r="46" spans="1:9" x14ac:dyDescent="0.15">
      <c r="A46" s="10"/>
      <c r="B46" s="5"/>
    </row>
    <row r="47" spans="1:9" x14ac:dyDescent="0.15">
      <c r="A47" s="6"/>
    </row>
    <row r="48" spans="1:9" x14ac:dyDescent="0.15">
      <c r="A48" s="6"/>
    </row>
    <row r="49" spans="1:1" x14ac:dyDescent="0.15">
      <c r="A49" s="6"/>
    </row>
    <row r="50" spans="1:1" x14ac:dyDescent="0.15">
      <c r="A50" s="6"/>
    </row>
    <row r="51" spans="1:1" x14ac:dyDescent="0.15">
      <c r="A51" s="6"/>
    </row>
    <row r="52" spans="1:1" x14ac:dyDescent="0.15">
      <c r="A52" s="6"/>
    </row>
    <row r="53" spans="1:1" x14ac:dyDescent="0.15">
      <c r="A53" s="31"/>
    </row>
    <row r="54" spans="1:1" x14ac:dyDescent="0.15">
      <c r="A54" s="32"/>
    </row>
    <row r="55" spans="1:1" x14ac:dyDescent="0.15">
      <c r="A55" s="33"/>
    </row>
  </sheetData>
  <printOptions headings="1"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4"/>
  <sheetViews>
    <sheetView topLeftCell="A2" workbookViewId="0">
      <selection activeCell="E12" sqref="E12"/>
    </sheetView>
  </sheetViews>
  <sheetFormatPr baseColWidth="10" defaultColWidth="9.1640625" defaultRowHeight="18" x14ac:dyDescent="0.2"/>
  <cols>
    <col min="1" max="1" width="9.5" style="217" bestFit="1" customWidth="1"/>
    <col min="2" max="2" width="15.6640625" style="217" customWidth="1"/>
    <col min="3" max="8" width="20.6640625" style="217" customWidth="1"/>
    <col min="9" max="9" width="25.6640625" style="217" customWidth="1"/>
    <col min="10" max="10" width="15.6640625" style="217" customWidth="1"/>
    <col min="11" max="16384" width="9.1640625" style="217"/>
  </cols>
  <sheetData>
    <row r="1" spans="1:18" ht="19" x14ac:dyDescent="0.2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8" ht="19" x14ac:dyDescent="0.25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ht="19" x14ac:dyDescent="0.25">
      <c r="A3" s="148"/>
      <c r="B3" s="148" t="s">
        <v>129</v>
      </c>
      <c r="C3" s="218">
        <v>183485.16</v>
      </c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 ht="19" x14ac:dyDescent="0.25">
      <c r="A4" s="148"/>
      <c r="B4" s="148" t="s">
        <v>130</v>
      </c>
      <c r="C4" s="218">
        <f>C3/52</f>
        <v>3528.5607692307694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1:18" ht="19" x14ac:dyDescent="0.25">
      <c r="A5" s="148"/>
      <c r="B5" s="148" t="s">
        <v>131</v>
      </c>
      <c r="C5" s="218">
        <f>C4*4</f>
        <v>14114.243076923078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</row>
    <row r="6" spans="1:18" ht="19" x14ac:dyDescent="0.25">
      <c r="A6" s="148"/>
      <c r="B6" s="148" t="s">
        <v>132</v>
      </c>
      <c r="C6" s="218">
        <f>C4*5</f>
        <v>17642.803846153845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18" ht="19" x14ac:dyDescent="0.25">
      <c r="A7" s="148"/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8" spans="1:18" ht="19" x14ac:dyDescent="0.25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18" ht="19" x14ac:dyDescent="0.25">
      <c r="A9" s="148"/>
      <c r="B9" s="148"/>
      <c r="C9" s="148"/>
      <c r="D9" s="148"/>
      <c r="E9" s="148"/>
      <c r="F9" s="148"/>
      <c r="G9" s="148"/>
      <c r="H9" s="148"/>
      <c r="I9" s="148"/>
      <c r="J9" s="219"/>
      <c r="K9" s="148"/>
      <c r="L9" s="148"/>
      <c r="M9" s="148"/>
      <c r="N9" s="148"/>
      <c r="O9" s="148"/>
      <c r="P9" s="148"/>
      <c r="Q9" s="148"/>
      <c r="R9" s="148"/>
    </row>
    <row r="10" spans="1:18" ht="40" x14ac:dyDescent="0.25">
      <c r="A10" s="220" t="s">
        <v>133</v>
      </c>
      <c r="B10" s="220" t="s">
        <v>134</v>
      </c>
      <c r="C10" s="220" t="s">
        <v>135</v>
      </c>
      <c r="D10" s="220" t="s">
        <v>136</v>
      </c>
      <c r="E10" s="221" t="s">
        <v>137</v>
      </c>
      <c r="F10" s="221" t="s">
        <v>138</v>
      </c>
      <c r="G10" s="220" t="s">
        <v>139</v>
      </c>
      <c r="H10" s="221" t="s">
        <v>140</v>
      </c>
      <c r="I10" s="221" t="s">
        <v>141</v>
      </c>
      <c r="J10" s="222" t="s">
        <v>142</v>
      </c>
      <c r="K10" s="148"/>
      <c r="L10" s="148"/>
      <c r="M10" s="148"/>
      <c r="N10" s="148"/>
      <c r="O10" s="148"/>
      <c r="P10" s="148"/>
      <c r="Q10" s="148"/>
      <c r="R10" s="148"/>
    </row>
    <row r="11" spans="1:18" ht="19" x14ac:dyDescent="0.25">
      <c r="A11" s="223">
        <v>2020</v>
      </c>
      <c r="B11" s="224" t="s">
        <v>143</v>
      </c>
      <c r="C11" s="225">
        <v>5</v>
      </c>
      <c r="D11" s="226">
        <f t="shared" ref="D11:D22" si="0">C11*$C$4</f>
        <v>17642.803846153845</v>
      </c>
      <c r="E11" s="227">
        <v>12444.08</v>
      </c>
      <c r="F11" s="228">
        <f t="shared" ref="F11:F18" si="1">E11-D11</f>
        <v>-5198.7238461538454</v>
      </c>
      <c r="G11" s="227">
        <f>D11</f>
        <v>17642.803846153845</v>
      </c>
      <c r="H11" s="227">
        <f>E11</f>
        <v>12444.08</v>
      </c>
      <c r="I11" s="226">
        <f t="shared" ref="I11:I17" si="2">H11-G11</f>
        <v>-5198.7238461538454</v>
      </c>
      <c r="J11" s="229">
        <f>H11/G11</f>
        <v>0.70533460035678097</v>
      </c>
      <c r="K11" s="148"/>
      <c r="L11" s="148"/>
      <c r="M11" s="148"/>
      <c r="N11" s="148"/>
      <c r="O11" s="148"/>
      <c r="P11" s="148"/>
      <c r="Q11" s="148"/>
      <c r="R11" s="148"/>
    </row>
    <row r="12" spans="1:18" ht="19" x14ac:dyDescent="0.25">
      <c r="A12" s="223">
        <v>2020</v>
      </c>
      <c r="B12" s="230" t="s">
        <v>156</v>
      </c>
      <c r="C12" s="231">
        <v>4</v>
      </c>
      <c r="D12" s="226">
        <f t="shared" si="0"/>
        <v>14114.243076923078</v>
      </c>
      <c r="E12" s="227"/>
      <c r="F12" s="228">
        <f t="shared" si="1"/>
        <v>-14114.243076923078</v>
      </c>
      <c r="G12" s="226">
        <f>G11+D12</f>
        <v>31757.046923076923</v>
      </c>
      <c r="H12" s="226">
        <f>H11+E12</f>
        <v>12444.08</v>
      </c>
      <c r="I12" s="226">
        <f t="shared" si="2"/>
        <v>-19312.966923076921</v>
      </c>
      <c r="J12" s="229">
        <f t="shared" ref="J12:J22" si="3">H12/G12</f>
        <v>0.39185255575376715</v>
      </c>
      <c r="K12" s="148"/>
      <c r="L12" s="148"/>
      <c r="M12" s="148"/>
      <c r="N12" s="148"/>
      <c r="O12" s="148"/>
      <c r="P12" s="148"/>
      <c r="Q12" s="148"/>
      <c r="R12" s="148"/>
    </row>
    <row r="13" spans="1:18" ht="19" x14ac:dyDescent="0.25">
      <c r="A13" s="223">
        <v>2020</v>
      </c>
      <c r="B13" s="230" t="s">
        <v>144</v>
      </c>
      <c r="C13" s="231">
        <v>4</v>
      </c>
      <c r="D13" s="226">
        <f t="shared" si="0"/>
        <v>14114.243076923078</v>
      </c>
      <c r="E13" s="227"/>
      <c r="F13" s="228">
        <f t="shared" si="1"/>
        <v>-14114.243076923078</v>
      </c>
      <c r="G13" s="226">
        <f t="shared" ref="G13:H22" si="4">G12+D13</f>
        <v>45871.29</v>
      </c>
      <c r="H13" s="226">
        <f t="shared" si="4"/>
        <v>12444.08</v>
      </c>
      <c r="I13" s="226">
        <f t="shared" si="2"/>
        <v>-33427.21</v>
      </c>
      <c r="J13" s="229">
        <f t="shared" si="3"/>
        <v>0.27128253859876189</v>
      </c>
      <c r="K13" s="148"/>
      <c r="L13" s="148"/>
      <c r="M13" s="148"/>
      <c r="N13" s="148"/>
      <c r="O13" s="148"/>
      <c r="P13" s="148"/>
      <c r="Q13" s="148"/>
      <c r="R13" s="148"/>
    </row>
    <row r="14" spans="1:18" ht="19" x14ac:dyDescent="0.25">
      <c r="A14" s="223">
        <v>2020</v>
      </c>
      <c r="B14" s="230" t="s">
        <v>145</v>
      </c>
      <c r="C14" s="231">
        <v>4</v>
      </c>
      <c r="D14" s="226">
        <f t="shared" si="0"/>
        <v>14114.243076923078</v>
      </c>
      <c r="E14" s="227"/>
      <c r="F14" s="228">
        <f t="shared" si="1"/>
        <v>-14114.243076923078</v>
      </c>
      <c r="G14" s="226">
        <f t="shared" si="4"/>
        <v>59985.533076923079</v>
      </c>
      <c r="H14" s="226">
        <f t="shared" si="4"/>
        <v>12444.08</v>
      </c>
      <c r="I14" s="226">
        <f t="shared" si="2"/>
        <v>-47541.453076923077</v>
      </c>
      <c r="J14" s="229">
        <f t="shared" si="3"/>
        <v>0.20745135304611201</v>
      </c>
      <c r="K14" s="148"/>
      <c r="L14" s="148"/>
      <c r="M14" s="148"/>
      <c r="N14" s="148"/>
      <c r="O14" s="148"/>
      <c r="P14" s="148"/>
      <c r="Q14" s="148"/>
      <c r="R14" s="148"/>
    </row>
    <row r="15" spans="1:18" ht="19" x14ac:dyDescent="0.25">
      <c r="A15" s="223">
        <v>2020</v>
      </c>
      <c r="B15" s="230" t="s">
        <v>146</v>
      </c>
      <c r="C15" s="231">
        <v>5</v>
      </c>
      <c r="D15" s="226">
        <f t="shared" si="0"/>
        <v>17642.803846153845</v>
      </c>
      <c r="E15" s="227"/>
      <c r="F15" s="228">
        <f t="shared" si="1"/>
        <v>-17642.803846153845</v>
      </c>
      <c r="G15" s="226">
        <f t="shared" si="4"/>
        <v>77628.336923076917</v>
      </c>
      <c r="H15" s="226">
        <f t="shared" si="4"/>
        <v>12444.08</v>
      </c>
      <c r="I15" s="226">
        <f t="shared" si="2"/>
        <v>-65184.256923076915</v>
      </c>
      <c r="J15" s="229">
        <f t="shared" si="3"/>
        <v>0.16030331826290475</v>
      </c>
      <c r="K15" s="148"/>
      <c r="L15" s="148"/>
      <c r="M15" s="148"/>
      <c r="N15" s="148"/>
      <c r="O15" s="148"/>
      <c r="P15" s="148"/>
      <c r="Q15" s="148"/>
      <c r="R15" s="148"/>
    </row>
    <row r="16" spans="1:18" ht="19" x14ac:dyDescent="0.25">
      <c r="A16" s="223">
        <v>2020</v>
      </c>
      <c r="B16" s="230" t="s">
        <v>147</v>
      </c>
      <c r="C16" s="231">
        <v>4</v>
      </c>
      <c r="D16" s="226">
        <f t="shared" si="0"/>
        <v>14114.243076923078</v>
      </c>
      <c r="E16" s="227"/>
      <c r="F16" s="228">
        <f t="shared" si="1"/>
        <v>-14114.243076923078</v>
      </c>
      <c r="G16" s="226">
        <f t="shared" si="4"/>
        <v>91742.579999999987</v>
      </c>
      <c r="H16" s="226">
        <f t="shared" si="4"/>
        <v>12444.08</v>
      </c>
      <c r="I16" s="226">
        <f t="shared" si="2"/>
        <v>-79298.499999999985</v>
      </c>
      <c r="J16" s="229">
        <f t="shared" si="3"/>
        <v>0.13564126929938097</v>
      </c>
      <c r="K16" s="148"/>
      <c r="L16" s="148"/>
      <c r="M16" s="148"/>
      <c r="N16" s="148"/>
      <c r="O16" s="148"/>
      <c r="P16" s="148"/>
      <c r="Q16" s="148"/>
      <c r="R16" s="148"/>
    </row>
    <row r="17" spans="1:18" ht="19" x14ac:dyDescent="0.25">
      <c r="A17" s="223">
        <v>2020</v>
      </c>
      <c r="B17" s="230" t="s">
        <v>148</v>
      </c>
      <c r="C17" s="231">
        <v>4</v>
      </c>
      <c r="D17" s="226">
        <f>C17*$C$4</f>
        <v>14114.243076923078</v>
      </c>
      <c r="E17" s="227"/>
      <c r="F17" s="228">
        <f t="shared" si="1"/>
        <v>-14114.243076923078</v>
      </c>
      <c r="G17" s="226">
        <f t="shared" si="4"/>
        <v>105856.82307692306</v>
      </c>
      <c r="H17" s="226">
        <f t="shared" si="4"/>
        <v>12444.08</v>
      </c>
      <c r="I17" s="226">
        <f t="shared" si="2"/>
        <v>-93412.743076923056</v>
      </c>
      <c r="J17" s="229">
        <f t="shared" si="3"/>
        <v>0.11755576672613018</v>
      </c>
      <c r="K17" s="148"/>
      <c r="L17" s="148"/>
      <c r="M17" s="148"/>
      <c r="N17" s="148"/>
      <c r="O17" s="148"/>
      <c r="P17" s="148"/>
      <c r="Q17" s="148"/>
      <c r="R17" s="148"/>
    </row>
    <row r="18" spans="1:18" ht="19" x14ac:dyDescent="0.25">
      <c r="A18" s="223">
        <v>2020</v>
      </c>
      <c r="B18" s="230" t="s">
        <v>149</v>
      </c>
      <c r="C18" s="231">
        <v>5</v>
      </c>
      <c r="D18" s="226">
        <f>C18*$C$4</f>
        <v>17642.803846153845</v>
      </c>
      <c r="E18" s="227"/>
      <c r="F18" s="228">
        <f t="shared" si="1"/>
        <v>-17642.803846153845</v>
      </c>
      <c r="G18" s="226">
        <f t="shared" si="4"/>
        <v>123499.6269230769</v>
      </c>
      <c r="H18" s="226">
        <f t="shared" si="4"/>
        <v>12444.08</v>
      </c>
      <c r="I18" s="226">
        <f>H18-G18</f>
        <v>-111055.54692307689</v>
      </c>
      <c r="J18" s="229">
        <f t="shared" si="3"/>
        <v>0.10076208576525443</v>
      </c>
      <c r="K18" s="148"/>
      <c r="L18" s="148"/>
      <c r="M18" s="148"/>
      <c r="N18" s="148"/>
      <c r="O18" s="148"/>
      <c r="P18" s="148"/>
      <c r="Q18" s="148"/>
      <c r="R18" s="148"/>
    </row>
    <row r="19" spans="1:18" ht="19" x14ac:dyDescent="0.25">
      <c r="A19" s="223">
        <v>2020</v>
      </c>
      <c r="B19" s="230" t="s">
        <v>150</v>
      </c>
      <c r="C19" s="231">
        <v>4</v>
      </c>
      <c r="D19" s="226">
        <f t="shared" si="0"/>
        <v>14114.243076923078</v>
      </c>
      <c r="E19" s="232"/>
      <c r="F19" s="228">
        <f>E19-D19</f>
        <v>-14114.243076923078</v>
      </c>
      <c r="G19" s="226">
        <f t="shared" si="4"/>
        <v>137613.86999999997</v>
      </c>
      <c r="H19" s="226">
        <f t="shared" si="4"/>
        <v>12444.08</v>
      </c>
      <c r="I19" s="226">
        <f>H19-G19</f>
        <v>-125169.78999999996</v>
      </c>
      <c r="J19" s="229">
        <f t="shared" si="3"/>
        <v>9.0427512866253987E-2</v>
      </c>
      <c r="K19" s="148"/>
      <c r="L19" s="148"/>
      <c r="M19" s="148"/>
      <c r="N19" s="148"/>
      <c r="O19" s="148"/>
      <c r="P19" s="148"/>
      <c r="Q19" s="148"/>
      <c r="R19" s="148"/>
    </row>
    <row r="20" spans="1:18" ht="19" x14ac:dyDescent="0.25">
      <c r="A20" s="223">
        <v>2020</v>
      </c>
      <c r="B20" s="230" t="s">
        <v>151</v>
      </c>
      <c r="C20" s="231">
        <v>5</v>
      </c>
      <c r="D20" s="226">
        <f t="shared" si="0"/>
        <v>17642.803846153845</v>
      </c>
      <c r="E20" s="226"/>
      <c r="F20" s="233">
        <f>E20-D20</f>
        <v>-17642.803846153845</v>
      </c>
      <c r="G20" s="226">
        <f t="shared" si="4"/>
        <v>155256.6738461538</v>
      </c>
      <c r="H20" s="226">
        <f t="shared" si="4"/>
        <v>12444.08</v>
      </c>
      <c r="I20" s="226">
        <f t="shared" ref="I20:I22" si="5">H20-G20</f>
        <v>-142812.59384615382</v>
      </c>
      <c r="J20" s="229">
        <f t="shared" si="3"/>
        <v>8.0151659131452391E-2</v>
      </c>
      <c r="K20" s="148"/>
      <c r="L20" s="148"/>
      <c r="M20" s="148"/>
      <c r="N20" s="148"/>
      <c r="O20" s="148"/>
      <c r="P20" s="148"/>
      <c r="Q20" s="148"/>
      <c r="R20" s="148"/>
    </row>
    <row r="21" spans="1:18" ht="19" x14ac:dyDescent="0.25">
      <c r="A21" s="223">
        <v>2020</v>
      </c>
      <c r="B21" s="230" t="s">
        <v>152</v>
      </c>
      <c r="C21" s="231">
        <v>4</v>
      </c>
      <c r="D21" s="226">
        <f t="shared" si="0"/>
        <v>14114.243076923078</v>
      </c>
      <c r="E21" s="226"/>
      <c r="F21" s="233">
        <f>E21-D21</f>
        <v>-14114.243076923078</v>
      </c>
      <c r="G21" s="226">
        <f t="shared" si="4"/>
        <v>169370.91692307687</v>
      </c>
      <c r="H21" s="226">
        <f t="shared" si="4"/>
        <v>12444.08</v>
      </c>
      <c r="I21" s="226">
        <f t="shared" si="5"/>
        <v>-156926.83692307689</v>
      </c>
      <c r="J21" s="229">
        <f t="shared" si="3"/>
        <v>7.3472354203831358E-2</v>
      </c>
      <c r="K21" s="148"/>
      <c r="L21" s="148"/>
      <c r="M21" s="148"/>
      <c r="N21" s="148"/>
      <c r="O21" s="148"/>
      <c r="P21" s="148"/>
      <c r="Q21" s="148"/>
      <c r="R21" s="148"/>
    </row>
    <row r="22" spans="1:18" ht="19" x14ac:dyDescent="0.25">
      <c r="A22" s="223">
        <v>2020</v>
      </c>
      <c r="B22" s="230" t="s">
        <v>153</v>
      </c>
      <c r="C22" s="231">
        <v>4</v>
      </c>
      <c r="D22" s="226">
        <f t="shared" si="0"/>
        <v>14114.243076923078</v>
      </c>
      <c r="E22" s="226"/>
      <c r="F22" s="233">
        <f>E22-D22</f>
        <v>-14114.243076923078</v>
      </c>
      <c r="G22" s="226">
        <f>G21+D22</f>
        <v>183485.15999999995</v>
      </c>
      <c r="H22" s="226">
        <f t="shared" si="4"/>
        <v>12444.08</v>
      </c>
      <c r="I22" s="226">
        <f t="shared" si="5"/>
        <v>-171041.07999999996</v>
      </c>
      <c r="J22" s="229">
        <f t="shared" si="3"/>
        <v>6.7820634649690487E-2</v>
      </c>
      <c r="K22" s="148"/>
      <c r="L22" s="148"/>
      <c r="M22" s="148"/>
      <c r="N22" s="148"/>
      <c r="O22" s="148"/>
      <c r="P22" s="148"/>
      <c r="Q22" s="148"/>
      <c r="R22" s="148"/>
    </row>
    <row r="23" spans="1:18" ht="19" x14ac:dyDescent="0.25">
      <c r="A23" s="148"/>
      <c r="B23" s="148"/>
      <c r="C23" s="148"/>
      <c r="D23" s="148"/>
      <c r="E23" s="148"/>
      <c r="F23" s="148"/>
      <c r="G23" s="148"/>
      <c r="H23" s="148"/>
      <c r="I23" s="148"/>
      <c r="J23" s="229"/>
      <c r="K23" s="148"/>
      <c r="L23" s="148"/>
      <c r="M23" s="148"/>
      <c r="N23" s="148"/>
      <c r="O23" s="148"/>
      <c r="P23" s="148"/>
      <c r="Q23" s="148"/>
      <c r="R23" s="148"/>
    </row>
    <row r="24" spans="1:18" ht="19" x14ac:dyDescent="0.25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</sheetData>
  <pageMargins left="0.7" right="0.7" top="0.75" bottom="0.75" header="0.3" footer="0.3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3"/>
  <sheetViews>
    <sheetView workbookViewId="0">
      <selection activeCell="D38" sqref="D38"/>
    </sheetView>
  </sheetViews>
  <sheetFormatPr baseColWidth="10" defaultColWidth="8.83203125" defaultRowHeight="13" x14ac:dyDescent="0.15"/>
  <cols>
    <col min="1" max="1" width="35.6640625" customWidth="1"/>
    <col min="2" max="3" width="11.6640625" style="38" customWidth="1"/>
    <col min="4" max="4" width="9.6640625" style="38" customWidth="1"/>
    <col min="5" max="5" width="10.6640625" style="77" customWidth="1"/>
    <col min="6" max="6" width="12.6640625" style="66" customWidth="1"/>
    <col min="7" max="7" width="12.6640625" style="38" customWidth="1"/>
    <col min="10" max="10" width="9.1640625" style="38"/>
  </cols>
  <sheetData>
    <row r="1" spans="1:10" x14ac:dyDescent="0.15">
      <c r="A1" s="10" t="s">
        <v>85</v>
      </c>
    </row>
    <row r="2" spans="1:10" x14ac:dyDescent="0.15">
      <c r="A2" s="24" t="s">
        <v>228</v>
      </c>
    </row>
    <row r="3" spans="1:10" ht="26" x14ac:dyDescent="0.15">
      <c r="B3" s="101" t="s">
        <v>59</v>
      </c>
      <c r="C3" s="102" t="s">
        <v>98</v>
      </c>
      <c r="D3" s="103" t="s">
        <v>77</v>
      </c>
      <c r="E3" s="104" t="s">
        <v>78</v>
      </c>
      <c r="F3" s="102" t="s">
        <v>60</v>
      </c>
    </row>
    <row r="4" spans="1:10" x14ac:dyDescent="0.15">
      <c r="A4" s="10" t="s">
        <v>123</v>
      </c>
      <c r="B4" s="45">
        <v>64444.59</v>
      </c>
      <c r="C4" s="46">
        <v>14877.61</v>
      </c>
      <c r="D4" s="67"/>
      <c r="E4" s="214">
        <v>-16271.67</v>
      </c>
      <c r="F4" s="67">
        <f>B4+C4+E4+D4+E6</f>
        <v>63050.53</v>
      </c>
      <c r="G4" s="45"/>
    </row>
    <row r="5" spans="1:10" x14ac:dyDescent="0.15">
      <c r="A5" s="10" t="s">
        <v>229</v>
      </c>
      <c r="B5" s="45"/>
      <c r="C5" s="46"/>
      <c r="D5" s="67"/>
      <c r="E5" s="214"/>
      <c r="F5" s="67"/>
      <c r="G5" s="45"/>
    </row>
    <row r="6" spans="1:10" x14ac:dyDescent="0.15">
      <c r="A6" s="10"/>
      <c r="B6" s="45"/>
      <c r="C6" s="46"/>
      <c r="D6" s="67"/>
      <c r="E6" s="214"/>
      <c r="F6" s="67"/>
      <c r="G6" s="45"/>
    </row>
    <row r="7" spans="1:10" x14ac:dyDescent="0.15">
      <c r="A7" s="83" t="s">
        <v>63</v>
      </c>
      <c r="C7" s="45"/>
      <c r="F7" s="67"/>
      <c r="H7" s="20"/>
      <c r="J7" s="70"/>
    </row>
    <row r="8" spans="1:10" x14ac:dyDescent="0.15">
      <c r="A8" s="83" t="s">
        <v>99</v>
      </c>
      <c r="C8" s="45"/>
      <c r="F8" s="67"/>
    </row>
    <row r="9" spans="1:10" x14ac:dyDescent="0.15">
      <c r="A9" s="83" t="s">
        <v>216</v>
      </c>
      <c r="B9" s="38">
        <v>16880.64</v>
      </c>
      <c r="C9" s="45">
        <v>3.35</v>
      </c>
      <c r="F9" s="67">
        <f t="shared" ref="F9:F14" si="0">SUM(B9:E9)</f>
        <v>16883.989999999998</v>
      </c>
      <c r="H9" s="20"/>
    </row>
    <row r="10" spans="1:10" x14ac:dyDescent="0.15">
      <c r="A10" s="84" t="s">
        <v>100</v>
      </c>
      <c r="C10" s="45"/>
      <c r="F10" s="67"/>
      <c r="H10" s="20"/>
    </row>
    <row r="11" spans="1:10" ht="13.5" customHeight="1" x14ac:dyDescent="0.15">
      <c r="C11" s="45"/>
      <c r="F11" s="67"/>
      <c r="G11" s="77"/>
      <c r="H11" s="141"/>
    </row>
    <row r="12" spans="1:10" x14ac:dyDescent="0.15">
      <c r="A12" s="10" t="s">
        <v>81</v>
      </c>
      <c r="B12" s="79"/>
      <c r="C12" s="79"/>
      <c r="D12" s="77"/>
      <c r="F12" s="67"/>
    </row>
    <row r="13" spans="1:10" x14ac:dyDescent="0.15">
      <c r="A13" s="10" t="s">
        <v>62</v>
      </c>
      <c r="C13" s="45"/>
      <c r="F13" s="67"/>
    </row>
    <row r="14" spans="1:10" x14ac:dyDescent="0.15">
      <c r="A14" s="10" t="s">
        <v>210</v>
      </c>
      <c r="B14" s="79">
        <v>4471.32</v>
      </c>
      <c r="C14" s="79">
        <v>0.89</v>
      </c>
      <c r="D14" s="77"/>
      <c r="E14" s="150"/>
      <c r="F14" s="73">
        <f t="shared" si="0"/>
        <v>4472.21</v>
      </c>
    </row>
    <row r="15" spans="1:10" x14ac:dyDescent="0.15">
      <c r="A15" s="80" t="s">
        <v>64</v>
      </c>
      <c r="B15" s="70"/>
      <c r="C15" s="85"/>
      <c r="D15" s="82"/>
      <c r="E15" s="86"/>
      <c r="F15" s="151"/>
    </row>
    <row r="16" spans="1:10" x14ac:dyDescent="0.15">
      <c r="F16" s="68"/>
    </row>
    <row r="17" spans="1:7" x14ac:dyDescent="0.15">
      <c r="A17" s="162" t="s">
        <v>183</v>
      </c>
      <c r="B17" s="20"/>
      <c r="C17" s="46"/>
      <c r="D17" s="45"/>
      <c r="E17" s="47"/>
      <c r="F17" s="67"/>
    </row>
    <row r="18" spans="1:7" x14ac:dyDescent="0.15">
      <c r="A18" s="10"/>
      <c r="B18" s="20"/>
      <c r="C18" s="46"/>
      <c r="D18" s="45"/>
      <c r="E18" s="47"/>
      <c r="F18" s="67"/>
    </row>
    <row r="19" spans="1:7" x14ac:dyDescent="0.15">
      <c r="A19" s="10" t="s">
        <v>194</v>
      </c>
      <c r="B19" s="45">
        <v>72416.06</v>
      </c>
      <c r="C19" s="46"/>
      <c r="D19" s="45"/>
      <c r="E19" s="47"/>
      <c r="F19" s="67">
        <f t="shared" ref="F19" si="1">SUM(B19:E19)</f>
        <v>72416.06</v>
      </c>
    </row>
    <row r="20" spans="1:7" x14ac:dyDescent="0.15">
      <c r="A20" s="158" t="s">
        <v>160</v>
      </c>
      <c r="B20" s="45"/>
      <c r="C20" s="46"/>
      <c r="D20" s="45"/>
      <c r="E20" s="47"/>
      <c r="F20" s="67"/>
    </row>
    <row r="21" spans="1:7" x14ac:dyDescent="0.15">
      <c r="B21" s="71"/>
      <c r="C21" s="72"/>
      <c r="D21" s="73"/>
      <c r="E21" s="74"/>
      <c r="F21" s="67"/>
    </row>
    <row r="22" spans="1:7" x14ac:dyDescent="0.15">
      <c r="A22" s="10" t="s">
        <v>174</v>
      </c>
      <c r="B22" s="75">
        <v>108588.99</v>
      </c>
      <c r="C22" s="79"/>
      <c r="D22" s="77"/>
      <c r="F22" s="67">
        <f t="shared" ref="F22" si="2">SUM(B22:E22)</f>
        <v>108588.99</v>
      </c>
    </row>
    <row r="23" spans="1:7" ht="13.5" customHeight="1" x14ac:dyDescent="0.15">
      <c r="A23" s="80" t="s">
        <v>110</v>
      </c>
      <c r="B23" s="78"/>
      <c r="C23" s="85"/>
      <c r="D23" s="81"/>
      <c r="E23" s="81"/>
      <c r="F23" s="67"/>
    </row>
    <row r="24" spans="1:7" ht="13.5" customHeight="1" x14ac:dyDescent="0.15">
      <c r="A24" s="80"/>
      <c r="B24" s="78"/>
      <c r="C24" s="85"/>
      <c r="D24" s="81"/>
      <c r="E24" s="81"/>
      <c r="F24" s="67"/>
    </row>
    <row r="25" spans="1:7" x14ac:dyDescent="0.15">
      <c r="A25" s="163" t="s">
        <v>184</v>
      </c>
      <c r="B25" s="75"/>
      <c r="C25" s="76"/>
      <c r="D25" s="77"/>
      <c r="F25" s="67"/>
    </row>
    <row r="26" spans="1:7" x14ac:dyDescent="0.15">
      <c r="A26" s="83"/>
      <c r="B26" s="75"/>
      <c r="C26" s="76"/>
      <c r="D26" s="77"/>
      <c r="F26" s="67"/>
    </row>
    <row r="27" spans="1:7" x14ac:dyDescent="0.15">
      <c r="A27" s="10" t="s">
        <v>176</v>
      </c>
      <c r="B27" s="38">
        <v>105717.75</v>
      </c>
      <c r="F27" s="67">
        <f>SUM(B27:E27)</f>
        <v>105717.75</v>
      </c>
      <c r="G27" s="45"/>
    </row>
    <row r="28" spans="1:7" x14ac:dyDescent="0.15">
      <c r="A28" s="158" t="s">
        <v>177</v>
      </c>
      <c r="F28" s="67"/>
      <c r="G28" s="45"/>
    </row>
    <row r="29" spans="1:7" x14ac:dyDescent="0.15">
      <c r="F29" s="67"/>
    </row>
    <row r="30" spans="1:7" x14ac:dyDescent="0.15">
      <c r="A30" s="10" t="s">
        <v>218</v>
      </c>
      <c r="B30" s="38">
        <v>26709.91</v>
      </c>
      <c r="F30" s="67">
        <f>SUM(B30:E30)</f>
        <v>26709.91</v>
      </c>
    </row>
    <row r="31" spans="1:7" x14ac:dyDescent="0.15">
      <c r="A31" s="10" t="s">
        <v>179</v>
      </c>
      <c r="F31" s="67"/>
    </row>
    <row r="32" spans="1:7" x14ac:dyDescent="0.15">
      <c r="A32" s="158" t="s">
        <v>178</v>
      </c>
      <c r="F32" s="67"/>
    </row>
    <row r="33" spans="1:6" x14ac:dyDescent="0.15">
      <c r="F33" s="67"/>
    </row>
    <row r="34" spans="1:6" x14ac:dyDescent="0.15">
      <c r="A34" s="10" t="s">
        <v>180</v>
      </c>
      <c r="B34" s="38">
        <v>214540.66</v>
      </c>
      <c r="F34" s="73">
        <f>SUM(B34:E34)</f>
        <v>214540.66</v>
      </c>
    </row>
    <row r="35" spans="1:6" x14ac:dyDescent="0.15">
      <c r="A35" s="10" t="s">
        <v>181</v>
      </c>
      <c r="F35" s="73"/>
    </row>
    <row r="36" spans="1:6" x14ac:dyDescent="0.15">
      <c r="A36" s="158" t="s">
        <v>182</v>
      </c>
      <c r="F36" s="73"/>
    </row>
    <row r="37" spans="1:6" x14ac:dyDescent="0.15">
      <c r="F37" s="73"/>
    </row>
    <row r="38" spans="1:6" x14ac:dyDescent="0.15">
      <c r="A38" s="10" t="s">
        <v>192</v>
      </c>
      <c r="B38" s="38">
        <v>43684.52</v>
      </c>
      <c r="C38" s="70"/>
      <c r="F38" s="73">
        <f>SUM(B38:E38)</f>
        <v>43684.52</v>
      </c>
    </row>
    <row r="39" spans="1:6" x14ac:dyDescent="0.15">
      <c r="A39" s="158" t="s">
        <v>193</v>
      </c>
      <c r="F39" s="73"/>
    </row>
    <row r="40" spans="1:6" x14ac:dyDescent="0.15">
      <c r="F40" s="73"/>
    </row>
    <row r="41" spans="1:6" x14ac:dyDescent="0.15">
      <c r="A41" s="10" t="s">
        <v>205</v>
      </c>
      <c r="B41" s="38">
        <v>78826.97</v>
      </c>
      <c r="F41" s="73">
        <f>SUM(B41:E41)</f>
        <v>78826.97</v>
      </c>
    </row>
    <row r="42" spans="1:6" x14ac:dyDescent="0.15">
      <c r="A42" s="158" t="s">
        <v>175</v>
      </c>
      <c r="B42" s="146"/>
      <c r="C42" s="146"/>
      <c r="D42" s="146"/>
      <c r="E42" s="234"/>
      <c r="F42" s="235"/>
    </row>
    <row r="43" spans="1:6" x14ac:dyDescent="0.15">
      <c r="C43" s="38">
        <f>SUM(C9:C38)</f>
        <v>4.24</v>
      </c>
      <c r="F43" s="68">
        <f>SUM(F4:F42)</f>
        <v>734891.59</v>
      </c>
    </row>
  </sheetData>
  <printOptions headings="1" gridLines="1"/>
  <pageMargins left="0.7" right="0.7" top="0.75" bottom="0.75" header="0.3" footer="0.3"/>
  <pageSetup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40"/>
  <sheetViews>
    <sheetView workbookViewId="0">
      <selection activeCell="I15" sqref="I15"/>
    </sheetView>
  </sheetViews>
  <sheetFormatPr baseColWidth="10" defaultColWidth="9.1640625" defaultRowHeight="16" x14ac:dyDescent="0.2"/>
  <cols>
    <col min="1" max="1" width="9.1640625" style="105"/>
    <col min="2" max="2" width="17.6640625" style="107" customWidth="1"/>
    <col min="3" max="3" width="14.33203125" style="107" customWidth="1"/>
    <col min="4" max="4" width="12.6640625" style="107" customWidth="1"/>
    <col min="5" max="5" width="14.6640625" style="108" customWidth="1"/>
    <col min="6" max="6" width="12.6640625" style="108" customWidth="1"/>
    <col min="7" max="7" width="10.6640625" style="109" customWidth="1"/>
    <col min="8" max="8" width="12.6640625" style="108" customWidth="1"/>
    <col min="9" max="9" width="12.6640625" style="107" customWidth="1"/>
    <col min="10" max="16384" width="9.1640625" style="107"/>
  </cols>
  <sheetData>
    <row r="1" spans="1:9" x14ac:dyDescent="0.2">
      <c r="B1" s="106" t="s">
        <v>230</v>
      </c>
    </row>
    <row r="2" spans="1:9" x14ac:dyDescent="0.2">
      <c r="B2" s="110"/>
    </row>
    <row r="4" spans="1:9" x14ac:dyDescent="0.2">
      <c r="B4" s="106" t="s">
        <v>65</v>
      </c>
      <c r="D4" s="111" t="s">
        <v>66</v>
      </c>
      <c r="E4" s="111" t="s">
        <v>67</v>
      </c>
      <c r="F4" s="152" t="s">
        <v>158</v>
      </c>
      <c r="G4" s="112" t="s">
        <v>159</v>
      </c>
      <c r="H4" s="138" t="s">
        <v>68</v>
      </c>
      <c r="I4" s="113" t="s">
        <v>121</v>
      </c>
    </row>
    <row r="5" spans="1:9" x14ac:dyDescent="0.2">
      <c r="B5" s="114"/>
      <c r="C5" s="114"/>
      <c r="D5" s="115"/>
      <c r="E5" s="144"/>
      <c r="F5" s="116"/>
      <c r="G5" s="155"/>
      <c r="H5" s="115"/>
      <c r="I5" s="118"/>
    </row>
    <row r="6" spans="1:9" x14ac:dyDescent="0.2">
      <c r="B6" s="114" t="s">
        <v>212</v>
      </c>
      <c r="C6" s="114"/>
      <c r="D6" s="119">
        <v>13.25</v>
      </c>
      <c r="E6" s="144"/>
      <c r="F6" s="116"/>
      <c r="G6" s="239"/>
      <c r="H6" s="119">
        <f t="shared" ref="H6:H17" si="0">SUM(D6:G6)</f>
        <v>13.25</v>
      </c>
      <c r="I6" s="118"/>
    </row>
    <row r="7" spans="1:9" x14ac:dyDescent="0.2">
      <c r="A7" s="122"/>
      <c r="B7" s="114" t="s">
        <v>161</v>
      </c>
      <c r="C7" s="114"/>
      <c r="D7" s="119">
        <v>6677.52</v>
      </c>
      <c r="E7" s="119"/>
      <c r="F7" s="116"/>
      <c r="G7" s="156"/>
      <c r="H7" s="119">
        <f t="shared" si="0"/>
        <v>6677.52</v>
      </c>
    </row>
    <row r="8" spans="1:9" x14ac:dyDescent="0.2">
      <c r="A8" s="122"/>
      <c r="B8" s="114" t="s">
        <v>69</v>
      </c>
      <c r="C8" s="114"/>
      <c r="D8" s="119">
        <v>379.76</v>
      </c>
      <c r="E8" s="120"/>
      <c r="F8" s="116"/>
      <c r="G8" s="156"/>
      <c r="H8" s="119">
        <f t="shared" si="0"/>
        <v>379.76</v>
      </c>
    </row>
    <row r="9" spans="1:9" x14ac:dyDescent="0.2">
      <c r="A9" s="122"/>
      <c r="B9" s="114" t="s">
        <v>70</v>
      </c>
      <c r="C9" s="114"/>
      <c r="D9" s="119">
        <v>108.63</v>
      </c>
      <c r="E9" s="119"/>
      <c r="F9" s="116"/>
      <c r="G9" s="156"/>
      <c r="H9" s="119">
        <f t="shared" si="0"/>
        <v>108.63</v>
      </c>
    </row>
    <row r="10" spans="1:9" x14ac:dyDescent="0.2">
      <c r="A10" s="122"/>
      <c r="B10" s="114" t="s">
        <v>71</v>
      </c>
      <c r="C10" s="114"/>
      <c r="D10" s="119">
        <v>19.03</v>
      </c>
      <c r="E10" s="119"/>
      <c r="F10" s="116"/>
      <c r="G10" s="156"/>
      <c r="H10" s="119">
        <f t="shared" si="0"/>
        <v>19.03</v>
      </c>
    </row>
    <row r="11" spans="1:9" x14ac:dyDescent="0.2">
      <c r="A11" s="122"/>
      <c r="B11" s="114" t="s">
        <v>122</v>
      </c>
      <c r="C11" s="114"/>
      <c r="D11" s="119">
        <v>50</v>
      </c>
      <c r="E11" s="119"/>
      <c r="F11" s="116"/>
      <c r="G11" s="156"/>
      <c r="H11" s="119">
        <f t="shared" si="0"/>
        <v>50</v>
      </c>
    </row>
    <row r="12" spans="1:9" x14ac:dyDescent="0.2">
      <c r="A12" s="122"/>
      <c r="B12" s="114" t="s">
        <v>217</v>
      </c>
      <c r="C12" s="114"/>
      <c r="D12" s="119">
        <v>25</v>
      </c>
      <c r="E12" s="119"/>
      <c r="F12" s="116"/>
      <c r="G12" s="156"/>
      <c r="H12" s="119">
        <f t="shared" si="0"/>
        <v>25</v>
      </c>
    </row>
    <row r="13" spans="1:9" x14ac:dyDescent="0.2">
      <c r="A13" s="122"/>
      <c r="B13" s="114" t="s">
        <v>72</v>
      </c>
      <c r="C13" s="114"/>
      <c r="D13" s="119">
        <v>0</v>
      </c>
      <c r="E13" s="119"/>
      <c r="F13" s="116"/>
      <c r="G13" s="156"/>
      <c r="H13" s="119">
        <f t="shared" si="0"/>
        <v>0</v>
      </c>
    </row>
    <row r="14" spans="1:9" x14ac:dyDescent="0.2">
      <c r="A14" s="122"/>
      <c r="B14" s="114" t="s">
        <v>7</v>
      </c>
      <c r="C14" s="114"/>
      <c r="D14" s="119">
        <v>95.27</v>
      </c>
      <c r="E14" s="119"/>
      <c r="F14" s="116">
        <v>-95.27</v>
      </c>
      <c r="G14" s="156"/>
      <c r="H14" s="119">
        <f t="shared" si="0"/>
        <v>0</v>
      </c>
      <c r="I14" s="107" t="s">
        <v>232</v>
      </c>
    </row>
    <row r="15" spans="1:9" x14ac:dyDescent="0.2">
      <c r="A15" s="122"/>
      <c r="B15" s="117" t="s">
        <v>4</v>
      </c>
      <c r="C15" s="117"/>
      <c r="D15" s="119">
        <v>0</v>
      </c>
      <c r="E15" s="147"/>
      <c r="F15" s="160"/>
      <c r="G15" s="156"/>
      <c r="H15" s="119">
        <f t="shared" si="0"/>
        <v>0</v>
      </c>
    </row>
    <row r="16" spans="1:9" x14ac:dyDescent="0.2">
      <c r="A16" s="122"/>
      <c r="B16" s="117" t="s">
        <v>128</v>
      </c>
      <c r="C16" s="117"/>
      <c r="D16" s="119">
        <v>4489.41</v>
      </c>
      <c r="E16" s="147"/>
      <c r="F16" s="160">
        <v>-456</v>
      </c>
      <c r="G16" s="156"/>
      <c r="H16" s="119">
        <f t="shared" si="0"/>
        <v>4033.41</v>
      </c>
      <c r="I16" s="107" t="s">
        <v>198</v>
      </c>
    </row>
    <row r="17" spans="1:9" x14ac:dyDescent="0.2">
      <c r="A17" s="122"/>
      <c r="B17" s="117" t="s">
        <v>73</v>
      </c>
      <c r="C17" s="117"/>
      <c r="D17" s="123">
        <v>0</v>
      </c>
      <c r="E17" s="123"/>
      <c r="F17" s="124"/>
      <c r="G17" s="156"/>
      <c r="H17" s="119">
        <f t="shared" si="0"/>
        <v>0</v>
      </c>
    </row>
    <row r="18" spans="1:9" x14ac:dyDescent="0.2">
      <c r="A18" s="122"/>
      <c r="B18" s="114" t="s">
        <v>82</v>
      </c>
      <c r="C18" s="114"/>
      <c r="D18" s="121">
        <v>1166.3</v>
      </c>
      <c r="E18" s="121"/>
      <c r="F18" s="125"/>
      <c r="G18" s="156"/>
      <c r="H18" s="119">
        <f t="shared" ref="H18" si="1">SUM(D18:G18)</f>
        <v>1166.3</v>
      </c>
    </row>
    <row r="19" spans="1:9" x14ac:dyDescent="0.2">
      <c r="A19" s="122"/>
      <c r="B19" s="114" t="s">
        <v>125</v>
      </c>
      <c r="C19" s="114"/>
      <c r="D19" s="121">
        <v>267.01</v>
      </c>
      <c r="E19" s="121"/>
      <c r="F19" s="125"/>
      <c r="G19" s="156"/>
      <c r="H19" s="119">
        <f t="shared" ref="H19:H29" si="2">SUM(D19:G19)</f>
        <v>267.01</v>
      </c>
    </row>
    <row r="20" spans="1:9" x14ac:dyDescent="0.2">
      <c r="A20" s="122"/>
      <c r="B20" s="114" t="s">
        <v>213</v>
      </c>
      <c r="C20" s="114"/>
      <c r="D20" s="121">
        <v>0</v>
      </c>
      <c r="E20" s="121"/>
      <c r="F20" s="125"/>
      <c r="G20" s="156"/>
      <c r="H20" s="119">
        <f t="shared" si="2"/>
        <v>0</v>
      </c>
    </row>
    <row r="21" spans="1:9" x14ac:dyDescent="0.2">
      <c r="A21" s="122"/>
      <c r="B21" s="114" t="s">
        <v>157</v>
      </c>
      <c r="C21" s="114"/>
      <c r="D21" s="121">
        <v>2044.53</v>
      </c>
      <c r="E21" s="121"/>
      <c r="F21" s="125"/>
      <c r="G21" s="156"/>
      <c r="H21" s="119">
        <f t="shared" si="2"/>
        <v>2044.53</v>
      </c>
    </row>
    <row r="22" spans="1:9" x14ac:dyDescent="0.2">
      <c r="A22" s="122"/>
      <c r="B22" s="114" t="s">
        <v>199</v>
      </c>
      <c r="C22" s="114"/>
      <c r="D22" s="121">
        <v>1000</v>
      </c>
      <c r="E22" s="121"/>
      <c r="F22" s="125"/>
      <c r="G22" s="156"/>
      <c r="H22" s="119">
        <f t="shared" si="2"/>
        <v>1000</v>
      </c>
    </row>
    <row r="23" spans="1:9" x14ac:dyDescent="0.2">
      <c r="A23" s="122"/>
      <c r="B23" s="114" t="s">
        <v>221</v>
      </c>
      <c r="C23" s="114"/>
      <c r="D23" s="121">
        <v>28.4</v>
      </c>
      <c r="E23" s="121"/>
      <c r="F23" s="125"/>
      <c r="G23" s="156"/>
      <c r="H23" s="119">
        <f t="shared" si="2"/>
        <v>28.4</v>
      </c>
    </row>
    <row r="24" spans="1:9" x14ac:dyDescent="0.2">
      <c r="A24" s="122"/>
      <c r="B24" s="114" t="s">
        <v>124</v>
      </c>
      <c r="C24" s="114"/>
      <c r="D24" s="121">
        <v>0</v>
      </c>
      <c r="E24" s="121"/>
      <c r="F24" s="125"/>
      <c r="G24" s="156"/>
      <c r="H24" s="119">
        <f t="shared" si="2"/>
        <v>0</v>
      </c>
    </row>
    <row r="25" spans="1:9" x14ac:dyDescent="0.2">
      <c r="A25" s="122"/>
      <c r="B25" s="114" t="s">
        <v>197</v>
      </c>
      <c r="C25" s="114"/>
      <c r="D25" s="121">
        <v>525</v>
      </c>
      <c r="E25" s="121"/>
      <c r="F25" s="125"/>
      <c r="G25" s="156"/>
      <c r="H25" s="119">
        <f t="shared" si="2"/>
        <v>525</v>
      </c>
    </row>
    <row r="26" spans="1:9" x14ac:dyDescent="0.2">
      <c r="A26" s="122"/>
      <c r="B26" s="114" t="s">
        <v>162</v>
      </c>
      <c r="C26" s="114"/>
      <c r="D26" s="121">
        <v>185.49</v>
      </c>
      <c r="E26" s="121"/>
      <c r="F26" s="125"/>
      <c r="G26" s="156"/>
      <c r="H26" s="119">
        <f t="shared" si="2"/>
        <v>185.49</v>
      </c>
    </row>
    <row r="27" spans="1:9" x14ac:dyDescent="0.2">
      <c r="A27" s="122"/>
      <c r="B27" s="114" t="s">
        <v>163</v>
      </c>
      <c r="C27" s="114"/>
      <c r="D27" s="121">
        <v>13924.71</v>
      </c>
      <c r="E27" s="119"/>
      <c r="F27" s="116">
        <v>-642.98</v>
      </c>
      <c r="G27" s="157"/>
      <c r="H27" s="119">
        <f t="shared" si="2"/>
        <v>13281.73</v>
      </c>
      <c r="I27" s="107" t="s">
        <v>231</v>
      </c>
    </row>
    <row r="28" spans="1:9" x14ac:dyDescent="0.2">
      <c r="A28" s="122"/>
      <c r="B28" s="114" t="s">
        <v>219</v>
      </c>
      <c r="C28" s="114"/>
      <c r="D28" s="121">
        <v>3000</v>
      </c>
      <c r="E28" s="119"/>
      <c r="F28" s="116"/>
      <c r="G28" s="157"/>
      <c r="H28" s="119">
        <f t="shared" si="2"/>
        <v>3000</v>
      </c>
      <c r="I28" s="107" t="s">
        <v>220</v>
      </c>
    </row>
    <row r="29" spans="1:9" x14ac:dyDescent="0.2">
      <c r="A29" s="122"/>
      <c r="B29" s="114" t="s">
        <v>171</v>
      </c>
      <c r="C29" s="114"/>
      <c r="D29" s="121">
        <v>400000</v>
      </c>
      <c r="E29" s="119"/>
      <c r="F29" s="116"/>
      <c r="G29" s="157"/>
      <c r="H29" s="119">
        <f t="shared" si="2"/>
        <v>400000</v>
      </c>
    </row>
    <row r="30" spans="1:9" ht="17" thickBot="1" x14ac:dyDescent="0.25">
      <c r="A30" s="122"/>
      <c r="B30" s="106" t="s">
        <v>74</v>
      </c>
      <c r="D30" s="139">
        <f>SUM(D5:D29)</f>
        <v>433999.31</v>
      </c>
      <c r="E30" s="139">
        <f t="shared" ref="E30:G30" si="3">SUM(E5:E29)</f>
        <v>0</v>
      </c>
      <c r="F30" s="164">
        <f t="shared" si="3"/>
        <v>-1194.25</v>
      </c>
      <c r="G30" s="139">
        <f t="shared" si="3"/>
        <v>0</v>
      </c>
      <c r="H30" s="139">
        <f>SUM(H5:H29)</f>
        <v>432805.06</v>
      </c>
      <c r="I30" s="126"/>
    </row>
    <row r="31" spans="1:9" ht="17" thickTop="1" x14ac:dyDescent="0.2">
      <c r="A31" s="122"/>
      <c r="B31" s="127"/>
      <c r="C31" s="128"/>
      <c r="D31" s="129"/>
      <c r="E31" s="130"/>
      <c r="F31" s="131"/>
      <c r="I31" s="142">
        <f>SUM(D30:G30)</f>
        <v>432805.06</v>
      </c>
    </row>
    <row r="32" spans="1:9" x14ac:dyDescent="0.2">
      <c r="A32" s="122"/>
      <c r="B32" s="118"/>
      <c r="C32" s="132"/>
      <c r="D32" s="129"/>
      <c r="E32" s="130"/>
      <c r="F32" s="131"/>
    </row>
    <row r="33" spans="1:6" x14ac:dyDescent="0.2">
      <c r="A33" s="122"/>
      <c r="B33" s="118"/>
      <c r="C33" s="133"/>
      <c r="D33" s="129"/>
      <c r="E33" s="130"/>
      <c r="F33" s="134"/>
    </row>
    <row r="34" spans="1:6" x14ac:dyDescent="0.2">
      <c r="A34" s="122"/>
      <c r="B34" s="135"/>
      <c r="C34" s="136"/>
      <c r="D34" s="135"/>
      <c r="E34" s="130"/>
      <c r="F34" s="134"/>
    </row>
    <row r="35" spans="1:6" x14ac:dyDescent="0.2">
      <c r="A35" s="122"/>
      <c r="B35" s="118"/>
      <c r="C35" s="136"/>
      <c r="D35" s="135"/>
      <c r="E35" s="137"/>
    </row>
    <row r="36" spans="1:6" x14ac:dyDescent="0.2">
      <c r="B36" s="135"/>
      <c r="C36" s="136"/>
    </row>
    <row r="37" spans="1:6" x14ac:dyDescent="0.2">
      <c r="C37" s="136"/>
    </row>
    <row r="39" spans="1:6" x14ac:dyDescent="0.2">
      <c r="B39" s="135"/>
    </row>
    <row r="40" spans="1:6" x14ac:dyDescent="0.2">
      <c r="B40" s="135"/>
    </row>
  </sheetData>
  <pageMargins left="0.7" right="0.7" top="0.75" bottom="0.75" header="0.3" footer="0.3"/>
  <pageSetup scale="7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56"/>
  <sheetViews>
    <sheetView topLeftCell="A3" workbookViewId="0">
      <selection activeCell="N43" sqref="N43"/>
    </sheetView>
  </sheetViews>
  <sheetFormatPr baseColWidth="10" defaultColWidth="8.83203125" defaultRowHeight="13" x14ac:dyDescent="0.15"/>
  <cols>
    <col min="1" max="1" width="16.6640625" style="2" customWidth="1"/>
    <col min="2" max="2" width="8.6640625" style="38" customWidth="1"/>
    <col min="3" max="3" width="8.6640625" style="4" customWidth="1"/>
    <col min="4" max="6" width="8.6640625" style="20" customWidth="1"/>
    <col min="7" max="7" width="8.6640625" style="23" customWidth="1"/>
    <col min="8" max="9" width="8.6640625" style="5" customWidth="1"/>
    <col min="10" max="10" width="8.6640625" style="20" customWidth="1"/>
    <col min="11" max="11" width="8.6640625" style="5" customWidth="1"/>
    <col min="12" max="14" width="8.6640625" style="20" customWidth="1"/>
    <col min="15" max="15" width="10.1640625" bestFit="1" customWidth="1"/>
  </cols>
  <sheetData>
    <row r="1" spans="1:17" s="10" customFormat="1" ht="24" x14ac:dyDescent="0.15">
      <c r="A1" s="3" t="s">
        <v>9</v>
      </c>
      <c r="B1" s="53" t="s">
        <v>115</v>
      </c>
      <c r="C1" s="7" t="s">
        <v>10</v>
      </c>
      <c r="D1" s="7" t="s">
        <v>11</v>
      </c>
      <c r="E1" s="7" t="s">
        <v>12</v>
      </c>
      <c r="F1" s="7" t="s">
        <v>13</v>
      </c>
      <c r="G1" s="1" t="s">
        <v>14</v>
      </c>
      <c r="H1" s="8" t="s">
        <v>15</v>
      </c>
      <c r="I1" s="9" t="s">
        <v>16</v>
      </c>
      <c r="J1" s="1" t="s">
        <v>17</v>
      </c>
      <c r="K1" s="8" t="s">
        <v>18</v>
      </c>
      <c r="L1" s="7" t="s">
        <v>19</v>
      </c>
      <c r="M1" s="7" t="s">
        <v>20</v>
      </c>
      <c r="N1" s="69" t="s">
        <v>21</v>
      </c>
      <c r="O1" s="3" t="s">
        <v>22</v>
      </c>
      <c r="P1" s="3" t="s">
        <v>23</v>
      </c>
    </row>
    <row r="2" spans="1:17" s="52" customFormat="1" ht="12" x14ac:dyDescent="0.15">
      <c r="A2" s="58" t="s">
        <v>24</v>
      </c>
      <c r="B2" s="49"/>
      <c r="C2" s="13"/>
      <c r="D2" s="59"/>
      <c r="E2" s="48"/>
      <c r="F2" s="48"/>
      <c r="G2" s="60"/>
      <c r="H2" s="61"/>
      <c r="I2" s="61"/>
      <c r="J2" s="48"/>
      <c r="K2" s="61"/>
      <c r="L2" s="48"/>
      <c r="M2" s="61"/>
      <c r="N2" s="48"/>
      <c r="O2" s="48"/>
    </row>
    <row r="3" spans="1:17" s="16" customFormat="1" ht="12" x14ac:dyDescent="0.15">
      <c r="A3" s="11" t="s">
        <v>0</v>
      </c>
      <c r="B3" s="35">
        <v>77853.460000000006</v>
      </c>
      <c r="C3" s="39">
        <v>6487.8</v>
      </c>
      <c r="D3" s="40">
        <v>6487.8</v>
      </c>
      <c r="E3" s="36">
        <v>6487.79</v>
      </c>
      <c r="F3" s="41">
        <v>6487.79</v>
      </c>
      <c r="G3" s="42">
        <v>6637.68</v>
      </c>
      <c r="H3" s="42">
        <v>6487.8</v>
      </c>
      <c r="I3" s="36">
        <v>6487.8</v>
      </c>
      <c r="J3" s="36">
        <v>6487.8</v>
      </c>
      <c r="K3" s="36">
        <v>6487.8</v>
      </c>
      <c r="L3" s="36">
        <v>6487.8</v>
      </c>
      <c r="M3" s="36">
        <v>6487.8</v>
      </c>
      <c r="N3" s="36">
        <v>6487.8</v>
      </c>
      <c r="O3" s="36">
        <f>SUM(C3:N3)</f>
        <v>78003.460000000021</v>
      </c>
      <c r="P3" s="36">
        <f>SUM(B3-O3)</f>
        <v>-150.00000000001455</v>
      </c>
    </row>
    <row r="4" spans="1:17" s="52" customFormat="1" ht="12" x14ac:dyDescent="0.15">
      <c r="A4" s="48" t="s">
        <v>25</v>
      </c>
      <c r="B4" s="49">
        <v>2335.61</v>
      </c>
      <c r="C4" s="39">
        <v>194.68</v>
      </c>
      <c r="D4" s="50">
        <v>194.63</v>
      </c>
      <c r="E4" s="50">
        <v>194.63</v>
      </c>
      <c r="F4" s="51">
        <v>194.63</v>
      </c>
      <c r="G4" s="51">
        <v>194.63</v>
      </c>
      <c r="H4" s="51">
        <v>194.63</v>
      </c>
      <c r="I4" s="50">
        <v>194.63</v>
      </c>
      <c r="J4" s="50">
        <v>194.63</v>
      </c>
      <c r="K4" s="50">
        <v>194.63</v>
      </c>
      <c r="L4" s="50">
        <v>194.63</v>
      </c>
      <c r="M4" s="50">
        <v>194.63</v>
      </c>
      <c r="N4" s="50">
        <v>194.63</v>
      </c>
      <c r="O4" s="50">
        <f>SUM(C4:N4)</f>
        <v>2335.6100000000006</v>
      </c>
      <c r="P4" s="50">
        <f>SUM(B4-O4)</f>
        <v>-4.5474735088646412E-13</v>
      </c>
    </row>
    <row r="5" spans="1:17" s="52" customFormat="1" ht="12" x14ac:dyDescent="0.15">
      <c r="A5" s="48" t="s">
        <v>2</v>
      </c>
      <c r="B5" s="49">
        <v>28300</v>
      </c>
      <c r="C5" s="39">
        <v>2338.7199999999998</v>
      </c>
      <c r="D5" s="50">
        <v>2400.7600000000002</v>
      </c>
      <c r="E5" s="50">
        <v>2400.7600000000002</v>
      </c>
      <c r="F5" s="50">
        <v>2359.4</v>
      </c>
      <c r="G5" s="51">
        <v>2318.04</v>
      </c>
      <c r="H5" s="50">
        <v>2359.4</v>
      </c>
      <c r="I5" s="50">
        <v>2359.4</v>
      </c>
      <c r="J5" s="50">
        <v>2359.4</v>
      </c>
      <c r="K5" s="50">
        <v>2359.4</v>
      </c>
      <c r="L5" s="50">
        <v>2659.4</v>
      </c>
      <c r="M5" s="50">
        <v>2359.4</v>
      </c>
      <c r="N5" s="50">
        <v>2359.4</v>
      </c>
      <c r="O5" s="50">
        <f>SUM(C5:N5)</f>
        <v>28633.480000000007</v>
      </c>
      <c r="P5" s="50">
        <f>SUM(B5-O5)</f>
        <v>-333.48000000000684</v>
      </c>
    </row>
    <row r="6" spans="1:17" s="16" customFormat="1" ht="12" x14ac:dyDescent="0.15">
      <c r="A6" s="11" t="s">
        <v>26</v>
      </c>
      <c r="B6" s="35">
        <v>600</v>
      </c>
      <c r="C6" s="39"/>
      <c r="D6" s="43"/>
      <c r="E6" s="36"/>
      <c r="F6" s="41"/>
      <c r="G6" s="42">
        <v>501.33</v>
      </c>
      <c r="H6" s="36"/>
      <c r="I6" s="36"/>
      <c r="J6" s="36"/>
      <c r="K6" s="36"/>
      <c r="L6" s="36"/>
      <c r="M6" s="36"/>
      <c r="N6" s="36"/>
      <c r="O6" s="36">
        <f>SUM(C6:N6)</f>
        <v>501.33</v>
      </c>
      <c r="P6" s="36">
        <f>SUM(B6-O6)</f>
        <v>98.670000000000016</v>
      </c>
    </row>
    <row r="7" spans="1:17" s="52" customFormat="1" ht="12" x14ac:dyDescent="0.15">
      <c r="A7" s="48" t="s">
        <v>27</v>
      </c>
      <c r="B7" s="49">
        <v>750</v>
      </c>
      <c r="C7" s="39"/>
      <c r="D7" s="50"/>
      <c r="E7" s="50"/>
      <c r="F7" s="51"/>
      <c r="G7" s="51"/>
      <c r="H7" s="50"/>
      <c r="I7" s="50"/>
      <c r="J7" s="50"/>
      <c r="K7" s="50"/>
      <c r="L7" s="50"/>
      <c r="M7" s="50"/>
      <c r="N7" s="50"/>
      <c r="O7" s="50">
        <f>SUM(C7:N7)</f>
        <v>0</v>
      </c>
      <c r="P7" s="50">
        <f>SUM(B7-O7)</f>
        <v>750</v>
      </c>
    </row>
    <row r="8" spans="1:17" s="16" customFormat="1" ht="12" x14ac:dyDescent="0.15">
      <c r="A8" s="18"/>
      <c r="B8" s="35"/>
      <c r="C8" s="39"/>
      <c r="D8" s="36"/>
      <c r="E8" s="36"/>
      <c r="F8" s="41"/>
      <c r="G8" s="42"/>
      <c r="H8" s="36"/>
      <c r="I8" s="36"/>
      <c r="J8" s="36"/>
      <c r="K8" s="36"/>
      <c r="L8" s="36"/>
      <c r="M8" s="36"/>
      <c r="N8" s="36"/>
      <c r="O8" s="36"/>
      <c r="P8" s="36"/>
    </row>
    <row r="9" spans="1:17" s="52" customFormat="1" ht="12" x14ac:dyDescent="0.15">
      <c r="A9" s="58" t="s">
        <v>28</v>
      </c>
      <c r="B9" s="49"/>
      <c r="C9" s="39"/>
      <c r="D9" s="50"/>
      <c r="E9" s="50"/>
      <c r="F9" s="51"/>
      <c r="G9" s="51"/>
      <c r="H9" s="50"/>
      <c r="I9" s="50"/>
      <c r="J9" s="50"/>
      <c r="K9" s="50"/>
      <c r="L9" s="57"/>
      <c r="M9" s="50"/>
      <c r="N9" s="50"/>
      <c r="O9" s="50"/>
      <c r="P9" s="50"/>
    </row>
    <row r="10" spans="1:17" s="52" customFormat="1" ht="12" x14ac:dyDescent="0.15">
      <c r="A10" s="48" t="s">
        <v>29</v>
      </c>
      <c r="B10" s="49">
        <v>5500</v>
      </c>
      <c r="C10" s="39">
        <v>77.2</v>
      </c>
      <c r="D10" s="50">
        <v>139.9</v>
      </c>
      <c r="E10" s="50">
        <v>469.99</v>
      </c>
      <c r="F10" s="51">
        <v>511.67</v>
      </c>
      <c r="G10" s="51">
        <v>370.27</v>
      </c>
      <c r="H10" s="50">
        <v>322.64</v>
      </c>
      <c r="I10" s="50">
        <v>549.94000000000005</v>
      </c>
      <c r="J10" s="50">
        <v>1020.16</v>
      </c>
      <c r="K10" s="50">
        <v>134.27000000000001</v>
      </c>
      <c r="L10" s="50">
        <v>343.71</v>
      </c>
      <c r="M10" s="50">
        <v>148</v>
      </c>
      <c r="N10" s="50"/>
      <c r="O10" s="50">
        <f>SUM(C10:N10)</f>
        <v>4087.75</v>
      </c>
      <c r="P10" s="50">
        <f t="shared" ref="P10:P15" si="0">SUM(B10-O10)</f>
        <v>1412.25</v>
      </c>
    </row>
    <row r="11" spans="1:17" s="52" customFormat="1" ht="12" x14ac:dyDescent="0.15">
      <c r="A11" s="48" t="s">
        <v>30</v>
      </c>
      <c r="B11" s="49">
        <v>4704</v>
      </c>
      <c r="C11" s="39">
        <v>392</v>
      </c>
      <c r="D11" s="50">
        <v>392</v>
      </c>
      <c r="E11" s="50">
        <v>392</v>
      </c>
      <c r="F11" s="51">
        <v>392</v>
      </c>
      <c r="G11" s="51">
        <v>392</v>
      </c>
      <c r="H11" s="50">
        <v>392</v>
      </c>
      <c r="I11" s="50">
        <v>392</v>
      </c>
      <c r="J11" s="50">
        <v>392</v>
      </c>
      <c r="K11" s="50">
        <v>392</v>
      </c>
      <c r="L11" s="50">
        <v>392</v>
      </c>
      <c r="M11" s="50">
        <v>392</v>
      </c>
      <c r="N11" s="50">
        <v>392</v>
      </c>
      <c r="O11" s="50">
        <f t="shared" ref="O11:O19" si="1">SUM(C11:N11)</f>
        <v>4704</v>
      </c>
      <c r="P11" s="50">
        <f t="shared" si="0"/>
        <v>0</v>
      </c>
    </row>
    <row r="12" spans="1:17" s="16" customFormat="1" ht="12" x14ac:dyDescent="0.15">
      <c r="A12" s="11" t="s">
        <v>31</v>
      </c>
      <c r="B12" s="35">
        <v>3605</v>
      </c>
      <c r="C12" s="39"/>
      <c r="D12" s="36"/>
      <c r="E12" s="36"/>
      <c r="F12" s="41"/>
      <c r="G12" s="42"/>
      <c r="H12" s="36"/>
      <c r="I12" s="36"/>
      <c r="J12" s="36">
        <v>3856</v>
      </c>
      <c r="K12" s="36"/>
      <c r="L12" s="36"/>
      <c r="M12" s="36"/>
      <c r="N12" s="36">
        <v>-147</v>
      </c>
      <c r="O12" s="36">
        <f t="shared" si="1"/>
        <v>3709</v>
      </c>
      <c r="P12" s="36">
        <f t="shared" si="0"/>
        <v>-104</v>
      </c>
    </row>
    <row r="13" spans="1:17" s="16" customFormat="1" ht="12" x14ac:dyDescent="0.15">
      <c r="A13" s="11" t="s">
        <v>32</v>
      </c>
      <c r="B13" s="35">
        <v>1060</v>
      </c>
      <c r="C13" s="39"/>
      <c r="D13" s="36"/>
      <c r="E13" s="36"/>
      <c r="F13" s="41"/>
      <c r="G13" s="42">
        <v>212</v>
      </c>
      <c r="H13" s="36"/>
      <c r="I13" s="36">
        <v>265</v>
      </c>
      <c r="J13" s="36"/>
      <c r="K13" s="36">
        <v>371</v>
      </c>
      <c r="L13" s="36">
        <v>265</v>
      </c>
      <c r="M13" s="36"/>
      <c r="N13" s="36"/>
      <c r="O13" s="36">
        <f>SUM(C13:N13)+K14</f>
        <v>1113</v>
      </c>
      <c r="P13" s="36">
        <f t="shared" si="0"/>
        <v>-53</v>
      </c>
    </row>
    <row r="14" spans="1:17" s="16" customFormat="1" ht="12" x14ac:dyDescent="0.15">
      <c r="A14" s="11" t="s">
        <v>86</v>
      </c>
      <c r="B14" s="35">
        <v>200</v>
      </c>
      <c r="C14" s="39"/>
      <c r="D14" s="36"/>
      <c r="E14" s="36"/>
      <c r="F14" s="41"/>
      <c r="G14" s="42"/>
      <c r="H14" s="36">
        <v>254.47</v>
      </c>
      <c r="I14" s="36"/>
      <c r="J14" s="36"/>
      <c r="K14" s="36"/>
      <c r="L14" s="36">
        <v>19.41</v>
      </c>
      <c r="M14" s="36"/>
      <c r="N14" s="36"/>
      <c r="O14" s="36">
        <f>SUM(C14:N14)+K15</f>
        <v>797.88</v>
      </c>
      <c r="P14" s="36">
        <f t="shared" si="0"/>
        <v>-597.88</v>
      </c>
    </row>
    <row r="15" spans="1:17" s="52" customFormat="1" ht="12" x14ac:dyDescent="0.15">
      <c r="A15" s="48" t="s">
        <v>3</v>
      </c>
      <c r="B15" s="49">
        <v>7500</v>
      </c>
      <c r="C15" s="39">
        <v>558</v>
      </c>
      <c r="D15" s="50">
        <v>558</v>
      </c>
      <c r="E15" s="50">
        <v>558</v>
      </c>
      <c r="F15" s="51">
        <v>558</v>
      </c>
      <c r="G15" s="51">
        <v>558</v>
      </c>
      <c r="H15" s="50">
        <v>558</v>
      </c>
      <c r="I15" s="50">
        <v>558</v>
      </c>
      <c r="J15" s="50">
        <v>551.65</v>
      </c>
      <c r="K15" s="50">
        <v>524</v>
      </c>
      <c r="L15" s="50">
        <v>524</v>
      </c>
      <c r="M15" s="50">
        <v>524</v>
      </c>
      <c r="N15" s="50">
        <v>524</v>
      </c>
      <c r="O15" s="50">
        <f t="shared" si="1"/>
        <v>6553.65</v>
      </c>
      <c r="P15" s="50">
        <f t="shared" si="0"/>
        <v>946.35000000000036</v>
      </c>
    </row>
    <row r="16" spans="1:17" s="16" customFormat="1" ht="12" x14ac:dyDescent="0.15">
      <c r="A16" s="11" t="s">
        <v>5</v>
      </c>
      <c r="B16" s="35">
        <v>2500</v>
      </c>
      <c r="C16" s="39">
        <v>151.61000000000001</v>
      </c>
      <c r="D16" s="36">
        <v>165.72</v>
      </c>
      <c r="E16" s="36">
        <v>342.12</v>
      </c>
      <c r="F16" s="41">
        <v>138.94999999999999</v>
      </c>
      <c r="G16" s="42">
        <v>138.94999999999999</v>
      </c>
      <c r="H16" s="36">
        <v>140.53</v>
      </c>
      <c r="I16" s="36">
        <v>142.06</v>
      </c>
      <c r="J16" s="36">
        <v>138.88</v>
      </c>
      <c r="K16" s="36">
        <v>139.03</v>
      </c>
      <c r="L16" s="36">
        <v>275.68</v>
      </c>
      <c r="M16" s="36">
        <v>139.16</v>
      </c>
      <c r="N16" s="36">
        <v>139.16</v>
      </c>
      <c r="O16" s="36">
        <f t="shared" si="1"/>
        <v>2051.8500000000004</v>
      </c>
      <c r="P16" s="36">
        <f>B16-O16</f>
        <v>448.14999999999964</v>
      </c>
      <c r="Q16" s="19"/>
    </row>
    <row r="17" spans="1:16" s="52" customFormat="1" ht="12" x14ac:dyDescent="0.15">
      <c r="A17" s="48" t="s">
        <v>75</v>
      </c>
      <c r="B17" s="49">
        <v>1400</v>
      </c>
      <c r="C17" s="39"/>
      <c r="D17" s="50"/>
      <c r="E17" s="50">
        <v>346.22</v>
      </c>
      <c r="F17" s="51"/>
      <c r="G17" s="51"/>
      <c r="H17" s="50">
        <v>427.1</v>
      </c>
      <c r="I17" s="50"/>
      <c r="J17" s="50">
        <v>375</v>
      </c>
      <c r="K17" s="50"/>
      <c r="L17" s="50"/>
      <c r="M17" s="50"/>
      <c r="N17" s="50"/>
      <c r="O17" s="50">
        <f t="shared" si="1"/>
        <v>1148.3200000000002</v>
      </c>
      <c r="P17" s="50">
        <f>B17-O17</f>
        <v>251.67999999999984</v>
      </c>
    </row>
    <row r="18" spans="1:16" s="52" customFormat="1" ht="12" x14ac:dyDescent="0.15">
      <c r="A18" s="48" t="s">
        <v>33</v>
      </c>
      <c r="B18" s="49">
        <v>5595.48</v>
      </c>
      <c r="C18" s="39">
        <v>466.29</v>
      </c>
      <c r="D18" s="50">
        <v>466.29</v>
      </c>
      <c r="E18" s="50">
        <v>466.29</v>
      </c>
      <c r="F18" s="51">
        <v>466.29</v>
      </c>
      <c r="G18" s="51">
        <v>466.29</v>
      </c>
      <c r="H18" s="50">
        <v>466.29</v>
      </c>
      <c r="I18" s="50">
        <v>466.29</v>
      </c>
      <c r="J18" s="50">
        <v>466.29</v>
      </c>
      <c r="K18" s="50">
        <v>466.29</v>
      </c>
      <c r="L18" s="50">
        <v>466.29</v>
      </c>
      <c r="M18" s="50">
        <v>466.29</v>
      </c>
      <c r="N18" s="50">
        <v>466.29</v>
      </c>
      <c r="O18" s="50">
        <f t="shared" si="1"/>
        <v>5595.4800000000005</v>
      </c>
      <c r="P18" s="50">
        <f>B18-O18</f>
        <v>0</v>
      </c>
    </row>
    <row r="19" spans="1:16" s="52" customFormat="1" ht="12" x14ac:dyDescent="0.15">
      <c r="A19" s="48" t="s">
        <v>34</v>
      </c>
      <c r="B19" s="49">
        <v>15836.25</v>
      </c>
      <c r="C19" s="39">
        <v>1319.66</v>
      </c>
      <c r="D19" s="50">
        <v>1319.66</v>
      </c>
      <c r="E19" s="50">
        <v>1319.66</v>
      </c>
      <c r="F19" s="51">
        <v>1319.66</v>
      </c>
      <c r="G19" s="51">
        <v>1319.75</v>
      </c>
      <c r="H19" s="50">
        <v>1319.66</v>
      </c>
      <c r="I19" s="50">
        <v>1319.66</v>
      </c>
      <c r="J19" s="50">
        <v>1319.66</v>
      </c>
      <c r="K19" s="50">
        <v>1319.66</v>
      </c>
      <c r="L19" s="50">
        <v>1319.66</v>
      </c>
      <c r="M19" s="50">
        <v>1319.66</v>
      </c>
      <c r="N19" s="50">
        <v>1319.66</v>
      </c>
      <c r="O19" s="50">
        <f t="shared" si="1"/>
        <v>15836.01</v>
      </c>
      <c r="P19" s="50">
        <f>B19-O19</f>
        <v>0.23999999999978172</v>
      </c>
    </row>
    <row r="20" spans="1:16" s="16" customFormat="1" ht="12" x14ac:dyDescent="0.15">
      <c r="A20" s="17" t="s">
        <v>35</v>
      </c>
      <c r="B20" s="35"/>
      <c r="C20" s="39"/>
      <c r="D20" s="36"/>
      <c r="E20" s="36"/>
      <c r="F20" s="41"/>
      <c r="G20" s="42"/>
      <c r="H20" s="36"/>
      <c r="I20" s="36"/>
      <c r="J20" s="36"/>
      <c r="K20" s="36"/>
      <c r="L20" s="36"/>
      <c r="M20" s="36"/>
      <c r="N20" s="36"/>
      <c r="O20" s="36"/>
      <c r="P20" s="36"/>
    </row>
    <row r="21" spans="1:16" s="16" customFormat="1" ht="12" x14ac:dyDescent="0.15">
      <c r="A21" s="11" t="s">
        <v>79</v>
      </c>
      <c r="B21" s="35">
        <v>3618.59</v>
      </c>
      <c r="C21" s="39">
        <v>307.58</v>
      </c>
      <c r="D21" s="36">
        <v>307.58</v>
      </c>
      <c r="E21" s="36">
        <v>399.43</v>
      </c>
      <c r="F21" s="41">
        <v>307.58</v>
      </c>
      <c r="G21" s="42">
        <v>339.09</v>
      </c>
      <c r="H21" s="36">
        <v>307.58999999999997</v>
      </c>
      <c r="I21" s="36">
        <v>251.12</v>
      </c>
      <c r="J21" s="36">
        <v>230.86</v>
      </c>
      <c r="K21" s="36">
        <v>341.7</v>
      </c>
      <c r="L21" s="36">
        <v>327.85</v>
      </c>
      <c r="M21" s="36">
        <v>327.85</v>
      </c>
      <c r="N21" s="36">
        <v>327.85</v>
      </c>
      <c r="O21" s="36">
        <f t="shared" ref="O21:O43" si="2">SUM(C21:N21)</f>
        <v>3776.0799999999995</v>
      </c>
      <c r="P21" s="36">
        <f t="shared" ref="P21:P43" si="3">B21-O21</f>
        <v>-157.48999999999933</v>
      </c>
    </row>
    <row r="22" spans="1:16" s="52" customFormat="1" ht="12" x14ac:dyDescent="0.15">
      <c r="A22" s="48" t="s">
        <v>80</v>
      </c>
      <c r="B22" s="49">
        <v>10557.5</v>
      </c>
      <c r="C22" s="39">
        <v>879.8</v>
      </c>
      <c r="D22" s="50">
        <v>879.8</v>
      </c>
      <c r="E22" s="50">
        <v>879.8</v>
      </c>
      <c r="F22" s="51">
        <v>879.8</v>
      </c>
      <c r="G22" s="51">
        <v>1079.78</v>
      </c>
      <c r="H22" s="50">
        <v>879.8</v>
      </c>
      <c r="I22" s="50">
        <v>879.8</v>
      </c>
      <c r="J22" s="50">
        <v>879.8</v>
      </c>
      <c r="K22" s="50">
        <v>879.8</v>
      </c>
      <c r="L22" s="50">
        <v>879.8</v>
      </c>
      <c r="M22" s="50">
        <v>879.8</v>
      </c>
      <c r="N22" s="50">
        <v>879.8</v>
      </c>
      <c r="O22" s="50">
        <f t="shared" si="2"/>
        <v>10757.579999999998</v>
      </c>
      <c r="P22" s="50">
        <f t="shared" si="3"/>
        <v>-200.07999999999811</v>
      </c>
    </row>
    <row r="23" spans="1:16" s="52" customFormat="1" ht="12" x14ac:dyDescent="0.15">
      <c r="A23" s="48" t="s">
        <v>36</v>
      </c>
      <c r="B23" s="49">
        <v>3695.13</v>
      </c>
      <c r="C23" s="39">
        <v>369.54</v>
      </c>
      <c r="D23" s="50">
        <v>369.54</v>
      </c>
      <c r="E23" s="50">
        <v>369.54</v>
      </c>
      <c r="F23" s="51">
        <v>369.54</v>
      </c>
      <c r="G23" s="51">
        <v>369.45</v>
      </c>
      <c r="H23" s="50">
        <v>369.54</v>
      </c>
      <c r="I23" s="50"/>
      <c r="J23" s="50"/>
      <c r="K23" s="50">
        <v>369.54</v>
      </c>
      <c r="L23" s="50">
        <v>369.54</v>
      </c>
      <c r="M23" s="50">
        <v>369.54</v>
      </c>
      <c r="N23" s="50">
        <v>369.54</v>
      </c>
      <c r="O23" s="50">
        <f t="shared" si="2"/>
        <v>3695.31</v>
      </c>
      <c r="P23" s="50">
        <f t="shared" si="3"/>
        <v>-0.17999999999983629</v>
      </c>
    </row>
    <row r="24" spans="1:16" s="16" customFormat="1" ht="12" x14ac:dyDescent="0.15">
      <c r="A24" s="11" t="s">
        <v>116</v>
      </c>
      <c r="B24" s="35">
        <v>4223</v>
      </c>
      <c r="C24" s="39">
        <v>422.3</v>
      </c>
      <c r="D24" s="36">
        <v>422.3</v>
      </c>
      <c r="E24" s="36">
        <v>422.3</v>
      </c>
      <c r="F24" s="41">
        <v>422.3</v>
      </c>
      <c r="G24" s="42">
        <v>422.3</v>
      </c>
      <c r="H24" s="36">
        <v>422.3</v>
      </c>
      <c r="I24" s="36"/>
      <c r="J24" s="36"/>
      <c r="K24" s="36">
        <v>422.3</v>
      </c>
      <c r="L24" s="36">
        <v>422.3</v>
      </c>
      <c r="M24" s="36">
        <v>422.3</v>
      </c>
      <c r="N24" s="36">
        <v>422.3</v>
      </c>
      <c r="O24" s="36">
        <f t="shared" si="2"/>
        <v>4223.0000000000009</v>
      </c>
      <c r="P24" s="36">
        <f t="shared" si="3"/>
        <v>0</v>
      </c>
    </row>
    <row r="25" spans="1:16" s="16" customFormat="1" ht="12" x14ac:dyDescent="0.15">
      <c r="A25" s="48" t="s">
        <v>37</v>
      </c>
      <c r="B25" s="35">
        <v>4223</v>
      </c>
      <c r="C25" s="39">
        <v>351.9</v>
      </c>
      <c r="D25" s="36">
        <v>351.9</v>
      </c>
      <c r="E25" s="36">
        <v>351.9</v>
      </c>
      <c r="F25" s="41">
        <v>351.9</v>
      </c>
      <c r="G25" s="42">
        <v>351.9</v>
      </c>
      <c r="H25" s="36">
        <v>351.9</v>
      </c>
      <c r="I25" s="36">
        <v>351.9</v>
      </c>
      <c r="J25" s="36">
        <v>351.9</v>
      </c>
      <c r="K25" s="36">
        <v>351.9</v>
      </c>
      <c r="L25" s="36">
        <v>351.9</v>
      </c>
      <c r="M25" s="36">
        <v>351.9</v>
      </c>
      <c r="N25" s="36">
        <v>351.9</v>
      </c>
      <c r="O25" s="36">
        <f t="shared" si="2"/>
        <v>4222.8</v>
      </c>
      <c r="P25" s="36">
        <f t="shared" si="3"/>
        <v>0.1999999999998181</v>
      </c>
    </row>
    <row r="26" spans="1:16" s="56" customFormat="1" ht="12" x14ac:dyDescent="0.15">
      <c r="A26" s="11" t="s">
        <v>117</v>
      </c>
      <c r="B26" s="53">
        <v>2111.5</v>
      </c>
      <c r="C26" s="54">
        <v>211.15</v>
      </c>
      <c r="D26" s="55">
        <v>211.15</v>
      </c>
      <c r="E26" s="55">
        <v>211.15</v>
      </c>
      <c r="F26" s="42">
        <v>211.15</v>
      </c>
      <c r="G26" s="42">
        <v>211.15</v>
      </c>
      <c r="H26" s="55">
        <v>211.15</v>
      </c>
      <c r="I26" s="55"/>
      <c r="J26" s="55"/>
      <c r="K26" s="55">
        <v>211.15</v>
      </c>
      <c r="L26" s="55">
        <v>211.15</v>
      </c>
      <c r="M26" s="55">
        <v>211.15</v>
      </c>
      <c r="N26" s="55">
        <v>211.15</v>
      </c>
      <c r="O26" s="55">
        <f t="shared" si="2"/>
        <v>2111.5000000000005</v>
      </c>
      <c r="P26" s="55">
        <f t="shared" si="3"/>
        <v>0</v>
      </c>
    </row>
    <row r="27" spans="1:16" s="52" customFormat="1" ht="12" x14ac:dyDescent="0.15">
      <c r="A27" s="48" t="s">
        <v>1</v>
      </c>
      <c r="B27" s="49">
        <v>5150</v>
      </c>
      <c r="C27" s="39">
        <v>429.13</v>
      </c>
      <c r="D27" s="50">
        <v>429.17</v>
      </c>
      <c r="E27" s="50">
        <v>429.17</v>
      </c>
      <c r="F27" s="51">
        <v>429.17</v>
      </c>
      <c r="G27" s="51">
        <v>429.17</v>
      </c>
      <c r="H27" s="50">
        <v>429.17</v>
      </c>
      <c r="I27" s="50">
        <v>429.17</v>
      </c>
      <c r="J27" s="50">
        <v>429.17</v>
      </c>
      <c r="K27" s="50">
        <v>429.17</v>
      </c>
      <c r="L27" s="50">
        <v>429.17</v>
      </c>
      <c r="M27" s="50">
        <v>429.17</v>
      </c>
      <c r="N27" s="50">
        <v>429.17</v>
      </c>
      <c r="O27" s="50">
        <f t="shared" si="2"/>
        <v>5150</v>
      </c>
      <c r="P27" s="50">
        <f t="shared" si="3"/>
        <v>0</v>
      </c>
    </row>
    <row r="28" spans="1:16" s="52" customFormat="1" ht="12" x14ac:dyDescent="0.15">
      <c r="A28" s="48" t="s">
        <v>38</v>
      </c>
      <c r="B28" s="49">
        <v>300</v>
      </c>
      <c r="C28" s="39"/>
      <c r="D28" s="50"/>
      <c r="E28" s="50"/>
      <c r="F28" s="51"/>
      <c r="G28" s="51">
        <v>21.01</v>
      </c>
      <c r="H28" s="50"/>
      <c r="I28" s="50"/>
      <c r="J28" s="50"/>
      <c r="K28" s="50"/>
      <c r="L28" s="50">
        <v>14.32</v>
      </c>
      <c r="M28" s="50"/>
      <c r="N28" s="50"/>
      <c r="O28" s="50">
        <f t="shared" si="2"/>
        <v>35.33</v>
      </c>
      <c r="P28" s="50">
        <f t="shared" si="3"/>
        <v>264.67</v>
      </c>
    </row>
    <row r="29" spans="1:16" s="16" customFormat="1" ht="12" x14ac:dyDescent="0.15">
      <c r="A29" s="11" t="s">
        <v>39</v>
      </c>
      <c r="B29" s="35">
        <v>800</v>
      </c>
      <c r="C29" s="39"/>
      <c r="D29" s="36">
        <v>103.19</v>
      </c>
      <c r="E29" s="36">
        <v>50</v>
      </c>
      <c r="F29" s="41"/>
      <c r="G29" s="42"/>
      <c r="H29" s="36"/>
      <c r="I29" s="36"/>
      <c r="J29" s="36"/>
      <c r="K29" s="36"/>
      <c r="L29" s="36"/>
      <c r="M29" s="36"/>
      <c r="N29" s="36"/>
      <c r="O29" s="36">
        <f t="shared" si="2"/>
        <v>153.19</v>
      </c>
      <c r="P29" s="36">
        <f t="shared" si="3"/>
        <v>646.80999999999995</v>
      </c>
    </row>
    <row r="30" spans="1:16" s="52" customFormat="1" ht="12" x14ac:dyDescent="0.15">
      <c r="A30" s="48" t="s">
        <v>40</v>
      </c>
      <c r="B30" s="49">
        <v>3000</v>
      </c>
      <c r="C30" s="39"/>
      <c r="D30" s="50"/>
      <c r="E30" s="50">
        <v>1562.09</v>
      </c>
      <c r="F30" s="51">
        <v>791.26</v>
      </c>
      <c r="G30" s="51">
        <v>570.24</v>
      </c>
      <c r="H30" s="50"/>
      <c r="I30" s="50">
        <v>298.89</v>
      </c>
      <c r="J30" s="50"/>
      <c r="K30" s="50"/>
      <c r="L30" s="50">
        <v>261.11</v>
      </c>
      <c r="M30" s="50"/>
      <c r="N30" s="50"/>
      <c r="O30" s="50">
        <f t="shared" si="2"/>
        <v>3483.59</v>
      </c>
      <c r="P30" s="50">
        <f t="shared" si="3"/>
        <v>-483.59000000000015</v>
      </c>
    </row>
    <row r="31" spans="1:16" s="52" customFormat="1" ht="12" x14ac:dyDescent="0.15">
      <c r="A31" s="48" t="s">
        <v>76</v>
      </c>
      <c r="B31" s="49">
        <v>1200</v>
      </c>
      <c r="C31" s="39"/>
      <c r="D31" s="50"/>
      <c r="E31" s="50"/>
      <c r="F31" s="51">
        <v>114.18</v>
      </c>
      <c r="G31" s="51">
        <v>179.7</v>
      </c>
      <c r="H31" s="50">
        <v>316.39</v>
      </c>
      <c r="I31" s="50"/>
      <c r="J31" s="50">
        <v>188.13</v>
      </c>
      <c r="K31" s="50">
        <v>-80</v>
      </c>
      <c r="L31" s="50">
        <v>205.53</v>
      </c>
      <c r="M31" s="50"/>
      <c r="N31" s="50"/>
      <c r="O31" s="50">
        <f t="shared" si="2"/>
        <v>923.93</v>
      </c>
      <c r="P31" s="50">
        <f t="shared" si="3"/>
        <v>276.07000000000005</v>
      </c>
    </row>
    <row r="32" spans="1:16" s="52" customFormat="1" ht="12" x14ac:dyDescent="0.15">
      <c r="A32" s="48" t="s">
        <v>41</v>
      </c>
      <c r="B32" s="49">
        <v>2400</v>
      </c>
      <c r="C32" s="39"/>
      <c r="D32" s="50">
        <v>103.86</v>
      </c>
      <c r="E32" s="50"/>
      <c r="F32" s="51"/>
      <c r="G32" s="51">
        <v>355.99</v>
      </c>
      <c r="H32" s="50">
        <v>50</v>
      </c>
      <c r="I32" s="50">
        <v>471.97</v>
      </c>
      <c r="J32" s="50">
        <v>199.12</v>
      </c>
      <c r="K32" s="50"/>
      <c r="L32" s="50">
        <v>69.989999999999995</v>
      </c>
      <c r="M32" s="50"/>
      <c r="N32" s="50"/>
      <c r="O32" s="50">
        <f t="shared" si="2"/>
        <v>1250.93</v>
      </c>
      <c r="P32" s="50">
        <f t="shared" si="3"/>
        <v>1149.07</v>
      </c>
    </row>
    <row r="33" spans="1:16" s="16" customFormat="1" ht="12" x14ac:dyDescent="0.15">
      <c r="A33" s="11" t="s">
        <v>8</v>
      </c>
      <c r="B33" s="35">
        <v>300</v>
      </c>
      <c r="C33" s="39"/>
      <c r="D33" s="36"/>
      <c r="E33" s="36">
        <v>26.4</v>
      </c>
      <c r="F33" s="41">
        <v>88</v>
      </c>
      <c r="G33" s="42"/>
      <c r="H33" s="36">
        <v>44</v>
      </c>
      <c r="I33" s="36"/>
      <c r="J33" s="36"/>
      <c r="K33" s="36">
        <v>88</v>
      </c>
      <c r="L33" s="36"/>
      <c r="M33" s="36"/>
      <c r="N33" s="36"/>
      <c r="O33" s="36">
        <f t="shared" si="2"/>
        <v>246.4</v>
      </c>
      <c r="P33" s="36">
        <f t="shared" si="3"/>
        <v>53.599999999999994</v>
      </c>
    </row>
    <row r="34" spans="1:16" s="16" customFormat="1" ht="12" x14ac:dyDescent="0.15">
      <c r="A34" s="11" t="s">
        <v>42</v>
      </c>
      <c r="B34" s="35">
        <v>200</v>
      </c>
      <c r="C34" s="39"/>
      <c r="D34" s="36"/>
      <c r="E34" s="36"/>
      <c r="F34" s="41"/>
      <c r="G34" s="42"/>
      <c r="H34" s="36"/>
      <c r="I34" s="36"/>
      <c r="J34" s="36"/>
      <c r="K34" s="36"/>
      <c r="L34" s="36">
        <v>50</v>
      </c>
      <c r="M34" s="36"/>
      <c r="N34" s="36"/>
      <c r="O34" s="36">
        <f t="shared" si="2"/>
        <v>50</v>
      </c>
      <c r="P34" s="36">
        <f t="shared" si="3"/>
        <v>150</v>
      </c>
    </row>
    <row r="35" spans="1:16" s="52" customFormat="1" ht="12" x14ac:dyDescent="0.15">
      <c r="A35" s="48" t="s">
        <v>43</v>
      </c>
      <c r="B35" s="49">
        <v>1500</v>
      </c>
      <c r="C35" s="39"/>
      <c r="D35" s="50">
        <v>167.09</v>
      </c>
      <c r="E35" s="50">
        <v>180</v>
      </c>
      <c r="F35" s="51">
        <v>127.19</v>
      </c>
      <c r="G35" s="51">
        <v>395</v>
      </c>
      <c r="H35" s="50"/>
      <c r="I35" s="50"/>
      <c r="J35" s="50">
        <v>155</v>
      </c>
      <c r="K35" s="50">
        <v>192.39</v>
      </c>
      <c r="L35" s="50"/>
      <c r="M35" s="50"/>
      <c r="N35" s="50"/>
      <c r="O35" s="50">
        <f t="shared" si="2"/>
        <v>1216.67</v>
      </c>
      <c r="P35" s="50">
        <f t="shared" si="3"/>
        <v>283.32999999999993</v>
      </c>
    </row>
    <row r="36" spans="1:16" s="52" customFormat="1" ht="12" x14ac:dyDescent="0.15">
      <c r="A36" s="48" t="s">
        <v>6</v>
      </c>
      <c r="B36" s="49">
        <v>1500</v>
      </c>
      <c r="C36" s="39">
        <v>51</v>
      </c>
      <c r="D36" s="50">
        <v>23.4</v>
      </c>
      <c r="E36" s="50">
        <v>36.200000000000003</v>
      </c>
      <c r="F36" s="51">
        <v>113.85</v>
      </c>
      <c r="G36" s="51">
        <v>237.11</v>
      </c>
      <c r="H36" s="50"/>
      <c r="I36" s="50">
        <v>56.5</v>
      </c>
      <c r="J36" s="50">
        <v>23.4</v>
      </c>
      <c r="K36" s="50"/>
      <c r="L36" s="50">
        <v>326.52</v>
      </c>
      <c r="M36" s="50"/>
      <c r="N36" s="50"/>
      <c r="O36" s="50">
        <f t="shared" si="2"/>
        <v>867.9799999999999</v>
      </c>
      <c r="P36" s="50">
        <f t="shared" si="3"/>
        <v>632.0200000000001</v>
      </c>
    </row>
    <row r="37" spans="1:16" s="52" customFormat="1" ht="12" x14ac:dyDescent="0.15">
      <c r="A37" s="48" t="s">
        <v>44</v>
      </c>
      <c r="B37" s="49">
        <v>500</v>
      </c>
      <c r="C37" s="39"/>
      <c r="D37" s="50"/>
      <c r="E37" s="50">
        <v>150</v>
      </c>
      <c r="F37" s="51"/>
      <c r="G37" s="51"/>
      <c r="H37" s="50"/>
      <c r="I37" s="50"/>
      <c r="J37" s="50"/>
      <c r="K37" s="50">
        <v>75</v>
      </c>
      <c r="L37" s="50"/>
      <c r="M37" s="50"/>
      <c r="N37" s="50"/>
      <c r="O37" s="50">
        <f t="shared" si="2"/>
        <v>225</v>
      </c>
      <c r="P37" s="50">
        <f t="shared" si="3"/>
        <v>275</v>
      </c>
    </row>
    <row r="38" spans="1:16" s="52" customFormat="1" ht="12" x14ac:dyDescent="0.15">
      <c r="A38" s="48" t="s">
        <v>45</v>
      </c>
      <c r="B38" s="49">
        <v>1000</v>
      </c>
      <c r="C38" s="39"/>
      <c r="D38" s="50"/>
      <c r="E38" s="50"/>
      <c r="F38" s="51"/>
      <c r="G38" s="51"/>
      <c r="H38" s="50"/>
      <c r="I38" s="50"/>
      <c r="J38" s="50"/>
      <c r="K38" s="50"/>
      <c r="L38" s="50"/>
      <c r="M38" s="50"/>
      <c r="N38" s="50"/>
      <c r="O38" s="50">
        <f t="shared" si="2"/>
        <v>0</v>
      </c>
      <c r="P38" s="50">
        <f t="shared" si="3"/>
        <v>1000</v>
      </c>
    </row>
    <row r="39" spans="1:16" s="52" customFormat="1" ht="12" x14ac:dyDescent="0.15">
      <c r="A39" s="48" t="s">
        <v>46</v>
      </c>
      <c r="B39" s="49">
        <v>3400</v>
      </c>
      <c r="C39" s="39"/>
      <c r="D39" s="50"/>
      <c r="E39" s="50"/>
      <c r="F39" s="51">
        <v>850</v>
      </c>
      <c r="G39" s="51"/>
      <c r="H39" s="50">
        <v>850</v>
      </c>
      <c r="I39" s="50"/>
      <c r="J39" s="50"/>
      <c r="K39" s="50">
        <v>850</v>
      </c>
      <c r="L39" s="50"/>
      <c r="M39" s="50"/>
      <c r="N39" s="50">
        <v>850</v>
      </c>
      <c r="O39" s="50">
        <f t="shared" si="2"/>
        <v>3400</v>
      </c>
      <c r="P39" s="50">
        <f t="shared" si="3"/>
        <v>0</v>
      </c>
    </row>
    <row r="40" spans="1:16" s="16" customFormat="1" ht="12" x14ac:dyDescent="0.15">
      <c r="A40" s="48" t="s">
        <v>4</v>
      </c>
      <c r="B40" s="35">
        <v>1700</v>
      </c>
      <c r="C40" s="39">
        <v>38</v>
      </c>
      <c r="D40" s="36">
        <v>156</v>
      </c>
      <c r="E40" s="36">
        <v>152</v>
      </c>
      <c r="F40" s="41">
        <v>38</v>
      </c>
      <c r="G40" s="42">
        <v>50</v>
      </c>
      <c r="H40" s="36">
        <v>152</v>
      </c>
      <c r="I40" s="36">
        <v>152</v>
      </c>
      <c r="J40" s="36">
        <v>197</v>
      </c>
      <c r="K40" s="36">
        <v>159</v>
      </c>
      <c r="L40" s="36">
        <v>200.5</v>
      </c>
      <c r="M40" s="36">
        <v>159</v>
      </c>
      <c r="N40" s="36">
        <v>159</v>
      </c>
      <c r="O40" s="36">
        <f t="shared" si="2"/>
        <v>1612.5</v>
      </c>
      <c r="P40" s="36">
        <f t="shared" si="3"/>
        <v>87.5</v>
      </c>
    </row>
    <row r="41" spans="1:16" s="16" customFormat="1" ht="12" x14ac:dyDescent="0.15">
      <c r="A41" s="11" t="s">
        <v>7</v>
      </c>
      <c r="B41" s="35">
        <v>1100</v>
      </c>
      <c r="C41" s="39">
        <v>5.37</v>
      </c>
      <c r="D41" s="36">
        <v>66.67</v>
      </c>
      <c r="E41" s="36">
        <v>46.8</v>
      </c>
      <c r="F41" s="41"/>
      <c r="G41" s="42">
        <v>166.72</v>
      </c>
      <c r="H41" s="36">
        <v>54.91</v>
      </c>
      <c r="I41" s="36">
        <v>55.02</v>
      </c>
      <c r="J41" s="36"/>
      <c r="K41" s="36">
        <v>158.91</v>
      </c>
      <c r="L41" s="36">
        <v>244.57</v>
      </c>
      <c r="M41" s="36">
        <v>488.6</v>
      </c>
      <c r="N41" s="36"/>
      <c r="O41" s="36">
        <f t="shared" si="2"/>
        <v>1287.5700000000002</v>
      </c>
      <c r="P41" s="36">
        <f t="shared" si="3"/>
        <v>-187.57000000000016</v>
      </c>
    </row>
    <row r="42" spans="1:16" s="56" customFormat="1" ht="12" x14ac:dyDescent="0.15">
      <c r="A42" s="48" t="s">
        <v>84</v>
      </c>
      <c r="B42" s="53">
        <v>1200</v>
      </c>
      <c r="C42" s="54"/>
      <c r="D42" s="55"/>
      <c r="E42" s="55"/>
      <c r="F42" s="42"/>
      <c r="G42" s="42"/>
      <c r="H42" s="55">
        <v>600</v>
      </c>
      <c r="I42" s="55"/>
      <c r="J42" s="55"/>
      <c r="K42" s="55"/>
      <c r="L42" s="55"/>
      <c r="M42" s="55"/>
      <c r="N42" s="55">
        <v>600</v>
      </c>
      <c r="O42" s="55">
        <f t="shared" si="2"/>
        <v>1200</v>
      </c>
      <c r="P42" s="55">
        <f t="shared" si="3"/>
        <v>0</v>
      </c>
    </row>
    <row r="43" spans="1:16" s="65" customFormat="1" x14ac:dyDescent="0.15">
      <c r="A43" s="59" t="s">
        <v>83</v>
      </c>
      <c r="B43" s="62">
        <v>1600</v>
      </c>
      <c r="C43" s="44"/>
      <c r="D43" s="63">
        <v>1600</v>
      </c>
      <c r="E43" s="64"/>
      <c r="F43" s="64"/>
      <c r="G43" s="63"/>
      <c r="H43" s="63"/>
      <c r="I43" s="63"/>
      <c r="J43" s="63"/>
      <c r="K43" s="63"/>
      <c r="L43" s="63"/>
      <c r="M43" s="63"/>
      <c r="N43" s="63"/>
      <c r="O43" s="63">
        <f t="shared" si="2"/>
        <v>1600</v>
      </c>
      <c r="P43" s="63">
        <f t="shared" si="3"/>
        <v>0</v>
      </c>
    </row>
    <row r="44" spans="1:16" s="16" customFormat="1" thickBot="1" x14ac:dyDescent="0.2">
      <c r="A44" s="3" t="s">
        <v>47</v>
      </c>
      <c r="B44" s="37">
        <f t="shared" ref="B44:N44" si="4">SUM(B2:B43)</f>
        <v>213018.52000000002</v>
      </c>
      <c r="C44" s="37">
        <f t="shared" si="4"/>
        <v>15051.730000000001</v>
      </c>
      <c r="D44" s="37">
        <f t="shared" si="4"/>
        <v>17316.41</v>
      </c>
      <c r="E44" s="37">
        <f t="shared" si="4"/>
        <v>18244.240000000002</v>
      </c>
      <c r="F44" s="37">
        <f t="shared" si="4"/>
        <v>17522.309999999998</v>
      </c>
      <c r="G44" s="37">
        <f t="shared" si="4"/>
        <v>18287.550000000007</v>
      </c>
      <c r="H44" s="37">
        <f t="shared" si="4"/>
        <v>17961.27</v>
      </c>
      <c r="I44" s="37">
        <f t="shared" si="4"/>
        <v>15681.15</v>
      </c>
      <c r="J44" s="37">
        <f t="shared" si="4"/>
        <v>19815.850000000002</v>
      </c>
      <c r="K44" s="37">
        <f t="shared" si="4"/>
        <v>16836.939999999999</v>
      </c>
      <c r="L44" s="37">
        <f t="shared" si="4"/>
        <v>17311.830000000002</v>
      </c>
      <c r="M44" s="37">
        <f t="shared" si="4"/>
        <v>15670.25</v>
      </c>
      <c r="N44" s="37">
        <f t="shared" si="4"/>
        <v>16336.65</v>
      </c>
      <c r="O44" s="37">
        <f>SUM(C44:N44)</f>
        <v>206036.18000000002</v>
      </c>
      <c r="P44" s="37">
        <f>SUM(P3:P43)</f>
        <v>6458.3399999999801</v>
      </c>
    </row>
    <row r="45" spans="1:16" s="65" customFormat="1" ht="14" thickTop="1" x14ac:dyDescent="0.15">
      <c r="A45" s="92" t="s">
        <v>103</v>
      </c>
      <c r="B45" s="87"/>
      <c r="C45" s="88"/>
      <c r="D45" s="89"/>
      <c r="E45" s="90"/>
      <c r="F45" s="90"/>
      <c r="G45" s="89"/>
      <c r="H45" s="89"/>
      <c r="I45" s="89"/>
      <c r="J45" s="89"/>
      <c r="K45" s="89"/>
      <c r="L45" s="89"/>
      <c r="M45" s="89"/>
      <c r="N45" s="89"/>
      <c r="O45" s="89"/>
      <c r="P45" s="89">
        <f>B44-O44</f>
        <v>6982.3399999999965</v>
      </c>
    </row>
    <row r="46" spans="1:16" s="65" customFormat="1" x14ac:dyDescent="0.15">
      <c r="A46" s="92" t="s">
        <v>107</v>
      </c>
      <c r="B46" s="87"/>
      <c r="C46" s="88"/>
      <c r="D46" s="89"/>
      <c r="E46" s="90"/>
      <c r="F46" s="90">
        <v>10</v>
      </c>
      <c r="G46" s="89">
        <v>4000</v>
      </c>
      <c r="H46" s="89">
        <v>7142.5</v>
      </c>
      <c r="I46" s="89">
        <v>8160</v>
      </c>
      <c r="J46" s="89">
        <v>8960</v>
      </c>
      <c r="K46" s="89">
        <v>2790</v>
      </c>
      <c r="L46" s="89"/>
      <c r="M46" s="89"/>
      <c r="N46" s="89"/>
      <c r="O46" s="89">
        <f>SUM(C46:N46)</f>
        <v>31062.5</v>
      </c>
      <c r="P46" s="89"/>
    </row>
    <row r="47" spans="1:16" x14ac:dyDescent="0.15">
      <c r="F47" s="21"/>
      <c r="G47" s="22"/>
    </row>
    <row r="48" spans="1:16" x14ac:dyDescent="0.15">
      <c r="A48" s="91" t="s">
        <v>104</v>
      </c>
      <c r="B48" s="93">
        <v>10</v>
      </c>
      <c r="C48" s="96"/>
      <c r="E48" s="45"/>
      <c r="F48" s="21"/>
      <c r="G48" s="22"/>
    </row>
    <row r="49" spans="1:15" x14ac:dyDescent="0.15">
      <c r="A49" s="91" t="s">
        <v>105</v>
      </c>
      <c r="B49" s="93">
        <v>2500</v>
      </c>
      <c r="C49" s="97">
        <v>5000</v>
      </c>
      <c r="D49" s="99" t="s">
        <v>111</v>
      </c>
    </row>
    <row r="50" spans="1:15" s="12" customFormat="1" ht="11" x14ac:dyDescent="0.15">
      <c r="A50" s="91" t="s">
        <v>106</v>
      </c>
      <c r="B50" s="93">
        <v>1500</v>
      </c>
      <c r="C50" s="97">
        <v>1500</v>
      </c>
      <c r="D50" s="99" t="s">
        <v>112</v>
      </c>
      <c r="G50" s="14"/>
      <c r="H50" s="15"/>
      <c r="I50" s="15"/>
      <c r="K50" s="15"/>
    </row>
    <row r="51" spans="1:15" ht="12.75" customHeight="1" x14ac:dyDescent="0.15">
      <c r="A51" s="91" t="s">
        <v>108</v>
      </c>
      <c r="B51" s="93">
        <v>4892.5</v>
      </c>
      <c r="C51" s="97"/>
      <c r="D51" s="99"/>
      <c r="O51" s="36"/>
    </row>
    <row r="52" spans="1:15" ht="12.75" customHeight="1" x14ac:dyDescent="0.15">
      <c r="A52" s="91" t="s">
        <v>109</v>
      </c>
      <c r="B52" s="93">
        <v>750</v>
      </c>
      <c r="C52" s="97">
        <v>1700</v>
      </c>
      <c r="D52" s="99" t="s">
        <v>113</v>
      </c>
      <c r="E52" s="98"/>
      <c r="F52" s="98"/>
    </row>
    <row r="53" spans="1:15" ht="12.75" customHeight="1" x14ac:dyDescent="0.15">
      <c r="A53" s="100" t="s">
        <v>114</v>
      </c>
      <c r="B53" s="93">
        <v>1460</v>
      </c>
      <c r="C53" s="97">
        <v>2790</v>
      </c>
      <c r="D53" s="99" t="s">
        <v>120</v>
      </c>
      <c r="E53" s="98"/>
      <c r="F53" s="98"/>
    </row>
    <row r="54" spans="1:15" x14ac:dyDescent="0.15">
      <c r="A54" s="91" t="s">
        <v>118</v>
      </c>
      <c r="B54" s="93">
        <v>4500</v>
      </c>
      <c r="C54" s="97">
        <v>4460</v>
      </c>
      <c r="D54" s="99" t="s">
        <v>119</v>
      </c>
      <c r="E54" s="98"/>
      <c r="F54" s="98"/>
    </row>
    <row r="55" spans="1:15" x14ac:dyDescent="0.15">
      <c r="A55" s="91"/>
      <c r="B55" s="94">
        <f>SUM(B48:C54)</f>
        <v>31062.5</v>
      </c>
    </row>
    <row r="56" spans="1:15" x14ac:dyDescent="0.15">
      <c r="A56" s="95"/>
      <c r="B56" s="94"/>
    </row>
  </sheetData>
  <printOptions headings="1"/>
  <pageMargins left="0.75" right="0.75" top="1" bottom="1" header="0.5" footer="0.5"/>
  <pageSetup scale="6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C6918-12E7-41CA-A434-1581AB1DCE56}">
  <sheetPr>
    <pageSetUpPr fitToPage="1"/>
  </sheetPr>
  <dimension ref="A1:G64"/>
  <sheetViews>
    <sheetView workbookViewId="0">
      <selection activeCell="A3" sqref="A3:F3"/>
    </sheetView>
  </sheetViews>
  <sheetFormatPr baseColWidth="10" defaultColWidth="9.1640625" defaultRowHeight="13" x14ac:dyDescent="0.15"/>
  <cols>
    <col min="1" max="1" width="25.6640625" style="292" customWidth="1"/>
    <col min="2" max="7" width="15.6640625" style="292" customWidth="1"/>
    <col min="8" max="16384" width="9.1640625" style="292"/>
  </cols>
  <sheetData>
    <row r="1" spans="1:7" x14ac:dyDescent="0.15">
      <c r="A1" s="310" t="s">
        <v>85</v>
      </c>
      <c r="B1" s="310"/>
      <c r="C1" s="310"/>
      <c r="D1" s="310"/>
      <c r="E1" s="310"/>
      <c r="F1" s="310"/>
    </row>
    <row r="2" spans="1:7" x14ac:dyDescent="0.15">
      <c r="A2" s="310" t="s">
        <v>233</v>
      </c>
      <c r="B2" s="310"/>
      <c r="C2" s="310"/>
      <c r="D2" s="310"/>
      <c r="E2" s="310"/>
      <c r="F2" s="310"/>
    </row>
    <row r="3" spans="1:7" x14ac:dyDescent="0.15">
      <c r="A3" s="310" t="s">
        <v>234</v>
      </c>
      <c r="B3" s="310"/>
      <c r="C3" s="310"/>
      <c r="D3" s="310"/>
      <c r="E3" s="310"/>
      <c r="F3" s="310"/>
    </row>
    <row r="4" spans="1:7" x14ac:dyDescent="0.15">
      <c r="A4" s="310" t="s">
        <v>235</v>
      </c>
      <c r="B4" s="310"/>
      <c r="C4" s="310"/>
      <c r="D4" s="310"/>
      <c r="E4" s="310"/>
      <c r="F4" s="310"/>
    </row>
    <row r="5" spans="1:7" x14ac:dyDescent="0.15">
      <c r="A5" s="310" t="s">
        <v>236</v>
      </c>
      <c r="B5" s="310"/>
      <c r="C5" s="310"/>
      <c r="D5" s="310"/>
      <c r="E5" s="310"/>
      <c r="F5" s="310"/>
    </row>
    <row r="6" spans="1:7" ht="28" x14ac:dyDescent="0.15">
      <c r="A6" s="293" t="s">
        <v>237</v>
      </c>
      <c r="B6" s="294" t="s">
        <v>238</v>
      </c>
      <c r="C6" s="294" t="s">
        <v>239</v>
      </c>
      <c r="D6" s="294" t="s">
        <v>240</v>
      </c>
      <c r="E6" s="294" t="s">
        <v>241</v>
      </c>
      <c r="F6" s="294" t="s">
        <v>242</v>
      </c>
      <c r="G6" s="294" t="s">
        <v>243</v>
      </c>
    </row>
    <row r="7" spans="1:7" x14ac:dyDescent="0.15">
      <c r="A7" s="295" t="s">
        <v>244</v>
      </c>
    </row>
    <row r="8" spans="1:7" x14ac:dyDescent="0.15">
      <c r="A8" s="295" t="s">
        <v>245</v>
      </c>
      <c r="B8" s="296">
        <v>3908</v>
      </c>
      <c r="C8" s="296">
        <v>17642.810000000001</v>
      </c>
      <c r="D8" s="297">
        <f>B8-C8</f>
        <v>-13734.810000000001</v>
      </c>
      <c r="E8" s="296">
        <v>3908</v>
      </c>
      <c r="F8" s="296">
        <v>17642.810000000001</v>
      </c>
      <c r="G8" s="297">
        <f>E8-F8</f>
        <v>-13734.810000000001</v>
      </c>
    </row>
    <row r="9" spans="1:7" x14ac:dyDescent="0.15">
      <c r="A9" s="295" t="s">
        <v>246</v>
      </c>
      <c r="B9" s="297">
        <v>8536.08</v>
      </c>
      <c r="C9" s="297">
        <v>0</v>
      </c>
      <c r="D9" s="297">
        <f>B9-C9</f>
        <v>8536.08</v>
      </c>
      <c r="E9" s="297">
        <v>8536.08</v>
      </c>
      <c r="F9" s="297">
        <v>0</v>
      </c>
      <c r="G9" s="297">
        <f>E9-F9</f>
        <v>8536.08</v>
      </c>
    </row>
    <row r="10" spans="1:7" customFormat="1" x14ac:dyDescent="0.15">
      <c r="A10" s="298"/>
      <c r="B10" s="308">
        <f>SUM(B8:B9)</f>
        <v>12444.08</v>
      </c>
      <c r="C10" s="308">
        <f t="shared" ref="C10:G10" si="0">SUM(C8:C9)</f>
        <v>17642.810000000001</v>
      </c>
      <c r="D10" s="308">
        <f t="shared" si="0"/>
        <v>-5198.7300000000014</v>
      </c>
      <c r="E10" s="308">
        <f t="shared" si="0"/>
        <v>12444.08</v>
      </c>
      <c r="F10" s="308">
        <f t="shared" si="0"/>
        <v>17642.810000000001</v>
      </c>
      <c r="G10" s="308">
        <f t="shared" si="0"/>
        <v>-5198.7300000000014</v>
      </c>
    </row>
    <row r="11" spans="1:7" x14ac:dyDescent="0.15">
      <c r="A11" s="295" t="s">
        <v>250</v>
      </c>
    </row>
    <row r="12" spans="1:7" x14ac:dyDescent="0.15">
      <c r="A12" s="295" t="s">
        <v>251</v>
      </c>
      <c r="B12" s="297">
        <v>1833.34</v>
      </c>
      <c r="C12" s="297">
        <v>1833.37</v>
      </c>
      <c r="D12" s="297">
        <f t="shared" ref="D12:D53" si="1">B12-C12</f>
        <v>-2.9999999999972715E-2</v>
      </c>
      <c r="E12" s="297">
        <v>1833.34</v>
      </c>
      <c r="F12" s="297">
        <v>1833.37</v>
      </c>
      <c r="G12" s="297">
        <f t="shared" ref="G12:G53" si="2">E12-F12</f>
        <v>-2.9999999999972715E-2</v>
      </c>
    </row>
    <row r="13" spans="1:7" x14ac:dyDescent="0.15">
      <c r="A13" s="295" t="s">
        <v>26</v>
      </c>
      <c r="B13" s="297">
        <v>0</v>
      </c>
      <c r="C13" s="297">
        <v>100</v>
      </c>
      <c r="D13" s="297">
        <f t="shared" si="1"/>
        <v>-100</v>
      </c>
      <c r="E13" s="297">
        <v>0</v>
      </c>
      <c r="F13" s="297">
        <v>100</v>
      </c>
      <c r="G13" s="297">
        <f t="shared" si="2"/>
        <v>-100</v>
      </c>
    </row>
    <row r="14" spans="1:7" x14ac:dyDescent="0.15">
      <c r="A14" s="295" t="s">
        <v>2</v>
      </c>
      <c r="B14" s="297">
        <v>622.32000000000005</v>
      </c>
      <c r="C14" s="297">
        <v>715.8</v>
      </c>
      <c r="D14" s="297">
        <f t="shared" si="1"/>
        <v>-93.479999999999905</v>
      </c>
      <c r="E14" s="297">
        <v>622.32000000000005</v>
      </c>
      <c r="F14" s="297">
        <v>715.8</v>
      </c>
      <c r="G14" s="297">
        <f t="shared" si="2"/>
        <v>-93.479999999999905</v>
      </c>
    </row>
    <row r="15" spans="1:7" x14ac:dyDescent="0.15">
      <c r="A15" s="295" t="s">
        <v>195</v>
      </c>
      <c r="B15" s="297">
        <v>2750</v>
      </c>
      <c r="C15" s="297">
        <v>2750</v>
      </c>
      <c r="D15" s="297">
        <f t="shared" si="1"/>
        <v>0</v>
      </c>
      <c r="E15" s="297">
        <v>2750</v>
      </c>
      <c r="F15" s="297">
        <v>2750</v>
      </c>
      <c r="G15" s="297">
        <f t="shared" si="2"/>
        <v>0</v>
      </c>
    </row>
    <row r="16" spans="1:7" x14ac:dyDescent="0.15">
      <c r="A16" s="295" t="s">
        <v>27</v>
      </c>
      <c r="B16" s="297">
        <v>0</v>
      </c>
      <c r="C16" s="297">
        <v>250</v>
      </c>
      <c r="D16" s="297">
        <f t="shared" si="1"/>
        <v>-250</v>
      </c>
      <c r="E16" s="297">
        <v>0</v>
      </c>
      <c r="F16" s="297">
        <v>250</v>
      </c>
      <c r="G16" s="297">
        <f t="shared" si="2"/>
        <v>-250</v>
      </c>
    </row>
    <row r="17" spans="1:7" x14ac:dyDescent="0.15">
      <c r="A17" s="295" t="s">
        <v>252</v>
      </c>
      <c r="B17" s="297">
        <v>1016.48</v>
      </c>
      <c r="C17" s="297">
        <v>1016.48</v>
      </c>
      <c r="D17" s="297">
        <f t="shared" si="1"/>
        <v>0</v>
      </c>
      <c r="E17" s="297">
        <v>1016.48</v>
      </c>
      <c r="F17" s="297">
        <v>1016.48</v>
      </c>
      <c r="G17" s="297">
        <f t="shared" si="2"/>
        <v>0</v>
      </c>
    </row>
    <row r="18" spans="1:7" x14ac:dyDescent="0.15">
      <c r="A18" s="295" t="s">
        <v>253</v>
      </c>
      <c r="B18" s="297">
        <v>1994.42</v>
      </c>
      <c r="C18" s="297">
        <v>1994.42</v>
      </c>
      <c r="D18" s="297">
        <f t="shared" si="1"/>
        <v>0</v>
      </c>
      <c r="E18" s="297">
        <v>1994.42</v>
      </c>
      <c r="F18" s="297">
        <v>1994.42</v>
      </c>
      <c r="G18" s="297">
        <f t="shared" si="2"/>
        <v>0</v>
      </c>
    </row>
    <row r="19" spans="1:7" x14ac:dyDescent="0.15">
      <c r="A19" s="295" t="s">
        <v>254</v>
      </c>
      <c r="B19" s="297">
        <v>1448.82</v>
      </c>
      <c r="C19" s="297">
        <v>1448.82</v>
      </c>
      <c r="D19" s="297">
        <f t="shared" si="1"/>
        <v>0</v>
      </c>
      <c r="E19" s="297">
        <v>1448.82</v>
      </c>
      <c r="F19" s="297">
        <v>1448.82</v>
      </c>
      <c r="G19" s="297">
        <f t="shared" si="2"/>
        <v>0</v>
      </c>
    </row>
    <row r="20" spans="1:7" x14ac:dyDescent="0.15">
      <c r="A20" s="295" t="s">
        <v>255</v>
      </c>
      <c r="B20" s="297">
        <v>341.16</v>
      </c>
      <c r="C20" s="297">
        <v>358.37</v>
      </c>
      <c r="D20" s="297">
        <f t="shared" si="1"/>
        <v>-17.20999999999998</v>
      </c>
      <c r="E20" s="297">
        <v>341.16</v>
      </c>
      <c r="F20" s="297">
        <v>358.37</v>
      </c>
      <c r="G20" s="297">
        <f t="shared" si="2"/>
        <v>-17.20999999999998</v>
      </c>
    </row>
    <row r="21" spans="1:7" x14ac:dyDescent="0.15">
      <c r="A21" s="295" t="s">
        <v>38</v>
      </c>
      <c r="B21" s="297">
        <v>0</v>
      </c>
      <c r="C21" s="297">
        <v>83.37</v>
      </c>
      <c r="D21" s="297">
        <f t="shared" si="1"/>
        <v>-83.37</v>
      </c>
      <c r="E21" s="297">
        <v>0</v>
      </c>
      <c r="F21" s="297">
        <v>83.37</v>
      </c>
      <c r="G21" s="297">
        <f t="shared" si="2"/>
        <v>-83.37</v>
      </c>
    </row>
    <row r="22" spans="1:7" x14ac:dyDescent="0.15">
      <c r="A22" s="295" t="s">
        <v>256</v>
      </c>
      <c r="B22" s="297">
        <v>0</v>
      </c>
      <c r="C22" s="297">
        <v>325</v>
      </c>
      <c r="D22" s="297">
        <f t="shared" si="1"/>
        <v>-325</v>
      </c>
      <c r="E22" s="297">
        <v>0</v>
      </c>
      <c r="F22" s="297">
        <v>325</v>
      </c>
      <c r="G22" s="297">
        <f t="shared" si="2"/>
        <v>-325</v>
      </c>
    </row>
    <row r="23" spans="1:7" x14ac:dyDescent="0.15">
      <c r="A23" s="295" t="s">
        <v>6</v>
      </c>
      <c r="B23" s="297">
        <v>24.99</v>
      </c>
      <c r="C23" s="297">
        <v>83.37</v>
      </c>
      <c r="D23" s="297">
        <f t="shared" si="1"/>
        <v>-58.38000000000001</v>
      </c>
      <c r="E23" s="297">
        <v>24.99</v>
      </c>
      <c r="F23" s="297">
        <v>83.37</v>
      </c>
      <c r="G23" s="297">
        <f t="shared" si="2"/>
        <v>-58.38000000000001</v>
      </c>
    </row>
    <row r="24" spans="1:7" x14ac:dyDescent="0.15">
      <c r="A24" s="295" t="s">
        <v>257</v>
      </c>
      <c r="B24" s="297">
        <v>0</v>
      </c>
      <c r="C24" s="297">
        <v>83.37</v>
      </c>
      <c r="D24" s="297">
        <f t="shared" si="1"/>
        <v>-83.37</v>
      </c>
      <c r="E24" s="297">
        <v>0</v>
      </c>
      <c r="F24" s="297">
        <v>83.37</v>
      </c>
      <c r="G24" s="297">
        <f t="shared" si="2"/>
        <v>-83.37</v>
      </c>
    </row>
    <row r="25" spans="1:7" x14ac:dyDescent="0.15">
      <c r="A25" s="295" t="s">
        <v>258</v>
      </c>
      <c r="B25" s="297">
        <v>0</v>
      </c>
      <c r="C25" s="297">
        <v>41.63</v>
      </c>
      <c r="D25" s="297">
        <f t="shared" si="1"/>
        <v>-41.63</v>
      </c>
      <c r="E25" s="297">
        <v>0</v>
      </c>
      <c r="F25" s="297">
        <v>41.63</v>
      </c>
      <c r="G25" s="297">
        <f t="shared" si="2"/>
        <v>-41.63</v>
      </c>
    </row>
    <row r="26" spans="1:7" x14ac:dyDescent="0.15">
      <c r="A26" s="295" t="s">
        <v>39</v>
      </c>
      <c r="B26" s="297">
        <v>198</v>
      </c>
      <c r="C26" s="297">
        <v>125</v>
      </c>
      <c r="D26" s="297">
        <f t="shared" si="1"/>
        <v>73</v>
      </c>
      <c r="E26" s="297">
        <v>198</v>
      </c>
      <c r="F26" s="297">
        <v>125</v>
      </c>
      <c r="G26" s="297">
        <f t="shared" si="2"/>
        <v>73</v>
      </c>
    </row>
    <row r="27" spans="1:7" x14ac:dyDescent="0.15">
      <c r="A27" s="295" t="s">
        <v>40</v>
      </c>
      <c r="B27" s="297">
        <v>0</v>
      </c>
      <c r="C27" s="297">
        <v>250</v>
      </c>
      <c r="D27" s="297">
        <f t="shared" si="1"/>
        <v>-250</v>
      </c>
      <c r="E27" s="297">
        <v>0</v>
      </c>
      <c r="F27" s="297">
        <v>250</v>
      </c>
      <c r="G27" s="297">
        <f t="shared" si="2"/>
        <v>-250</v>
      </c>
    </row>
    <row r="28" spans="1:7" x14ac:dyDescent="0.15">
      <c r="A28" s="295" t="s">
        <v>172</v>
      </c>
      <c r="B28" s="297">
        <v>595.83000000000004</v>
      </c>
      <c r="C28" s="297">
        <v>595.83000000000004</v>
      </c>
      <c r="D28" s="297">
        <f t="shared" si="1"/>
        <v>0</v>
      </c>
      <c r="E28" s="297">
        <v>595.83000000000004</v>
      </c>
      <c r="F28" s="297">
        <v>595.83000000000004</v>
      </c>
      <c r="G28" s="297">
        <f t="shared" si="2"/>
        <v>0</v>
      </c>
    </row>
    <row r="29" spans="1:7" x14ac:dyDescent="0.15">
      <c r="A29" s="295" t="s">
        <v>259</v>
      </c>
      <c r="B29" s="297">
        <v>0</v>
      </c>
      <c r="C29" s="297">
        <v>62.5</v>
      </c>
      <c r="D29" s="297">
        <f t="shared" si="1"/>
        <v>-62.5</v>
      </c>
      <c r="E29" s="297">
        <v>0</v>
      </c>
      <c r="F29" s="297">
        <v>62.5</v>
      </c>
      <c r="G29" s="297">
        <f t="shared" si="2"/>
        <v>-62.5</v>
      </c>
    </row>
    <row r="30" spans="1:7" x14ac:dyDescent="0.15">
      <c r="A30" s="295" t="s">
        <v>260</v>
      </c>
      <c r="B30" s="297">
        <v>6.72</v>
      </c>
      <c r="C30" s="297">
        <v>83.37</v>
      </c>
      <c r="D30" s="297">
        <f t="shared" si="1"/>
        <v>-76.650000000000006</v>
      </c>
      <c r="E30" s="297">
        <v>6.72</v>
      </c>
      <c r="F30" s="297">
        <v>83.37</v>
      </c>
      <c r="G30" s="297">
        <f t="shared" si="2"/>
        <v>-76.650000000000006</v>
      </c>
    </row>
    <row r="31" spans="1:7" x14ac:dyDescent="0.15">
      <c r="A31" s="295" t="s">
        <v>261</v>
      </c>
      <c r="B31" s="297">
        <v>373.78</v>
      </c>
      <c r="C31" s="297">
        <v>375</v>
      </c>
      <c r="D31" s="297">
        <f t="shared" si="1"/>
        <v>-1.2200000000000273</v>
      </c>
      <c r="E31" s="297">
        <v>373.78</v>
      </c>
      <c r="F31" s="297">
        <v>375</v>
      </c>
      <c r="G31" s="297">
        <f t="shared" si="2"/>
        <v>-1.2200000000000273</v>
      </c>
    </row>
    <row r="32" spans="1:7" x14ac:dyDescent="0.15">
      <c r="A32" s="295" t="s">
        <v>262</v>
      </c>
      <c r="B32" s="297">
        <v>0</v>
      </c>
      <c r="C32" s="297">
        <v>29.88</v>
      </c>
      <c r="D32" s="297">
        <f t="shared" si="1"/>
        <v>-29.88</v>
      </c>
      <c r="E32" s="297">
        <v>0</v>
      </c>
      <c r="F32" s="297">
        <v>29.88</v>
      </c>
      <c r="G32" s="297">
        <f t="shared" si="2"/>
        <v>-29.88</v>
      </c>
    </row>
    <row r="33" spans="1:7" x14ac:dyDescent="0.15">
      <c r="A33" s="295" t="s">
        <v>263</v>
      </c>
      <c r="B33" s="297">
        <v>894</v>
      </c>
      <c r="C33" s="297">
        <v>291.63</v>
      </c>
      <c r="D33" s="297">
        <f t="shared" si="1"/>
        <v>602.37</v>
      </c>
      <c r="E33" s="297">
        <v>894</v>
      </c>
      <c r="F33" s="297">
        <v>291.63</v>
      </c>
      <c r="G33" s="297">
        <f t="shared" si="2"/>
        <v>602.37</v>
      </c>
    </row>
    <row r="34" spans="1:7" x14ac:dyDescent="0.15">
      <c r="A34" s="295" t="s">
        <v>102</v>
      </c>
      <c r="B34" s="297">
        <v>0</v>
      </c>
      <c r="C34" s="297">
        <v>100</v>
      </c>
      <c r="D34" s="297">
        <f t="shared" si="1"/>
        <v>-100</v>
      </c>
      <c r="E34" s="297">
        <v>0</v>
      </c>
      <c r="F34" s="297">
        <v>100</v>
      </c>
      <c r="G34" s="297">
        <f t="shared" si="2"/>
        <v>-100</v>
      </c>
    </row>
    <row r="35" spans="1:7" x14ac:dyDescent="0.15">
      <c r="A35" s="295" t="s">
        <v>44</v>
      </c>
      <c r="B35" s="297">
        <v>0</v>
      </c>
      <c r="C35" s="297">
        <v>36.630000000000003</v>
      </c>
      <c r="D35" s="297">
        <f t="shared" si="1"/>
        <v>-36.630000000000003</v>
      </c>
      <c r="E35" s="297">
        <v>0</v>
      </c>
      <c r="F35" s="297">
        <v>36.630000000000003</v>
      </c>
      <c r="G35" s="297">
        <f t="shared" si="2"/>
        <v>-36.630000000000003</v>
      </c>
    </row>
    <row r="36" spans="1:7" x14ac:dyDescent="0.15">
      <c r="A36" s="295" t="s">
        <v>264</v>
      </c>
      <c r="B36" s="297">
        <v>0</v>
      </c>
      <c r="C36" s="297">
        <v>36.630000000000003</v>
      </c>
      <c r="D36" s="297">
        <f t="shared" si="1"/>
        <v>-36.630000000000003</v>
      </c>
      <c r="E36" s="297">
        <v>0</v>
      </c>
      <c r="F36" s="297">
        <v>36.630000000000003</v>
      </c>
      <c r="G36" s="297">
        <f t="shared" si="2"/>
        <v>-36.630000000000003</v>
      </c>
    </row>
    <row r="37" spans="1:7" x14ac:dyDescent="0.15">
      <c r="A37" s="295" t="s">
        <v>265</v>
      </c>
      <c r="B37" s="297">
        <v>0</v>
      </c>
      <c r="C37" s="297">
        <v>183.37</v>
      </c>
      <c r="D37" s="297">
        <f t="shared" si="1"/>
        <v>-183.37</v>
      </c>
      <c r="E37" s="297">
        <v>0</v>
      </c>
      <c r="F37" s="297">
        <v>183.37</v>
      </c>
      <c r="G37" s="297">
        <f t="shared" si="2"/>
        <v>-183.37</v>
      </c>
    </row>
    <row r="38" spans="1:7" x14ac:dyDescent="0.15">
      <c r="A38" s="295" t="s">
        <v>266</v>
      </c>
      <c r="B38" s="297">
        <v>0</v>
      </c>
      <c r="C38" s="297">
        <v>83.37</v>
      </c>
      <c r="D38" s="297">
        <f t="shared" si="1"/>
        <v>-83.37</v>
      </c>
      <c r="E38" s="297">
        <v>0</v>
      </c>
      <c r="F38" s="297">
        <v>83.37</v>
      </c>
      <c r="G38" s="297">
        <f t="shared" si="2"/>
        <v>-83.37</v>
      </c>
    </row>
    <row r="39" spans="1:7" x14ac:dyDescent="0.15">
      <c r="A39" s="295" t="s">
        <v>267</v>
      </c>
      <c r="B39" s="297">
        <v>0</v>
      </c>
      <c r="C39" s="297">
        <v>683.37</v>
      </c>
      <c r="D39" s="297">
        <f t="shared" si="1"/>
        <v>-683.37</v>
      </c>
      <c r="E39" s="297">
        <v>0</v>
      </c>
      <c r="F39" s="297">
        <v>683.37</v>
      </c>
      <c r="G39" s="297">
        <f t="shared" si="2"/>
        <v>-683.37</v>
      </c>
    </row>
    <row r="40" spans="1:7" x14ac:dyDescent="0.15">
      <c r="A40" s="295" t="s">
        <v>268</v>
      </c>
      <c r="B40" s="297">
        <v>18.63</v>
      </c>
      <c r="C40" s="297">
        <v>166.63</v>
      </c>
      <c r="D40" s="297">
        <f t="shared" si="1"/>
        <v>-148</v>
      </c>
      <c r="E40" s="297">
        <v>18.63</v>
      </c>
      <c r="F40" s="297">
        <v>166.63</v>
      </c>
      <c r="G40" s="297">
        <f t="shared" si="2"/>
        <v>-148</v>
      </c>
    </row>
    <row r="41" spans="1:7" x14ac:dyDescent="0.15">
      <c r="A41" s="295" t="s">
        <v>269</v>
      </c>
      <c r="B41" s="297">
        <v>8.3000000000000007</v>
      </c>
      <c r="C41" s="297">
        <v>5</v>
      </c>
      <c r="D41" s="297">
        <f t="shared" si="1"/>
        <v>3.3000000000000007</v>
      </c>
      <c r="E41" s="297">
        <v>8.3000000000000007</v>
      </c>
      <c r="F41" s="297">
        <v>5</v>
      </c>
      <c r="G41" s="297">
        <f t="shared" si="2"/>
        <v>3.3000000000000007</v>
      </c>
    </row>
    <row r="42" spans="1:7" x14ac:dyDescent="0.15">
      <c r="A42" s="295" t="s">
        <v>270</v>
      </c>
      <c r="B42" s="297">
        <v>38.75</v>
      </c>
      <c r="C42" s="297">
        <v>50</v>
      </c>
      <c r="D42" s="297">
        <f t="shared" si="1"/>
        <v>-11.25</v>
      </c>
      <c r="E42" s="297">
        <v>38.75</v>
      </c>
      <c r="F42" s="297">
        <v>50</v>
      </c>
      <c r="G42" s="297">
        <f t="shared" si="2"/>
        <v>-11.25</v>
      </c>
    </row>
    <row r="43" spans="1:7" x14ac:dyDescent="0.15">
      <c r="A43" s="295" t="s">
        <v>271</v>
      </c>
      <c r="B43" s="297">
        <v>22</v>
      </c>
      <c r="C43" s="297">
        <v>25</v>
      </c>
      <c r="D43" s="297">
        <f t="shared" si="1"/>
        <v>-3</v>
      </c>
      <c r="E43" s="297">
        <v>22</v>
      </c>
      <c r="F43" s="297">
        <v>25</v>
      </c>
      <c r="G43" s="297">
        <f t="shared" si="2"/>
        <v>-3</v>
      </c>
    </row>
    <row r="44" spans="1:7" x14ac:dyDescent="0.15">
      <c r="A44" s="295" t="s">
        <v>272</v>
      </c>
      <c r="B44" s="297">
        <v>26.78</v>
      </c>
      <c r="C44" s="297">
        <v>27.5</v>
      </c>
      <c r="D44" s="297">
        <f t="shared" si="1"/>
        <v>-0.71999999999999886</v>
      </c>
      <c r="E44" s="297">
        <v>26.78</v>
      </c>
      <c r="F44" s="297">
        <v>27.5</v>
      </c>
      <c r="G44" s="297">
        <f t="shared" si="2"/>
        <v>-0.71999999999999886</v>
      </c>
    </row>
    <row r="45" spans="1:7" x14ac:dyDescent="0.15">
      <c r="A45" s="295" t="s">
        <v>214</v>
      </c>
      <c r="B45" s="297">
        <v>102.79</v>
      </c>
      <c r="C45" s="297">
        <v>104.13</v>
      </c>
      <c r="D45" s="297">
        <f t="shared" si="1"/>
        <v>-1.3399999999999892</v>
      </c>
      <c r="E45" s="297">
        <v>102.79</v>
      </c>
      <c r="F45" s="297">
        <v>104.13</v>
      </c>
      <c r="G45" s="297">
        <f t="shared" si="2"/>
        <v>-1.3399999999999892</v>
      </c>
    </row>
    <row r="46" spans="1:7" x14ac:dyDescent="0.15">
      <c r="A46" s="295" t="s">
        <v>200</v>
      </c>
      <c r="B46" s="297">
        <v>0</v>
      </c>
      <c r="C46" s="297">
        <v>33.369999999999997</v>
      </c>
      <c r="D46" s="297">
        <f t="shared" si="1"/>
        <v>-33.369999999999997</v>
      </c>
      <c r="E46" s="297">
        <v>0</v>
      </c>
      <c r="F46" s="297">
        <v>33.369999999999997</v>
      </c>
      <c r="G46" s="297">
        <f t="shared" si="2"/>
        <v>-33.369999999999997</v>
      </c>
    </row>
    <row r="47" spans="1:7" x14ac:dyDescent="0.15">
      <c r="A47" s="295" t="s">
        <v>273</v>
      </c>
      <c r="B47" s="297">
        <v>20.48</v>
      </c>
      <c r="C47" s="297">
        <v>25</v>
      </c>
      <c r="D47" s="297">
        <f t="shared" si="1"/>
        <v>-4.5199999999999996</v>
      </c>
      <c r="E47" s="297">
        <v>20.48</v>
      </c>
      <c r="F47" s="297">
        <v>25</v>
      </c>
      <c r="G47" s="297">
        <f t="shared" si="2"/>
        <v>-4.5199999999999996</v>
      </c>
    </row>
    <row r="48" spans="1:7" x14ac:dyDescent="0.15">
      <c r="A48" s="295" t="s">
        <v>45</v>
      </c>
      <c r="B48" s="297">
        <v>0</v>
      </c>
      <c r="C48" s="297">
        <v>83.37</v>
      </c>
      <c r="D48" s="297">
        <f t="shared" si="1"/>
        <v>-83.37</v>
      </c>
      <c r="E48" s="297">
        <v>0</v>
      </c>
      <c r="F48" s="297">
        <v>83.37</v>
      </c>
      <c r="G48" s="297">
        <f t="shared" si="2"/>
        <v>-83.37</v>
      </c>
    </row>
    <row r="49" spans="1:7" x14ac:dyDescent="0.15">
      <c r="A49" s="295" t="s">
        <v>46</v>
      </c>
      <c r="B49" s="297">
        <v>0</v>
      </c>
      <c r="C49" s="297">
        <v>125</v>
      </c>
      <c r="D49" s="297">
        <f t="shared" si="1"/>
        <v>-125</v>
      </c>
      <c r="E49" s="297">
        <v>0</v>
      </c>
      <c r="F49" s="297">
        <v>125</v>
      </c>
      <c r="G49" s="297">
        <f t="shared" si="2"/>
        <v>-125</v>
      </c>
    </row>
    <row r="50" spans="1:7" x14ac:dyDescent="0.15">
      <c r="A50" s="295" t="s">
        <v>4</v>
      </c>
      <c r="B50" s="297">
        <v>0</v>
      </c>
      <c r="C50" s="297">
        <v>33.369999999999997</v>
      </c>
      <c r="D50" s="297">
        <f t="shared" si="1"/>
        <v>-33.369999999999997</v>
      </c>
      <c r="E50" s="297">
        <v>0</v>
      </c>
      <c r="F50" s="297">
        <v>33.369999999999997</v>
      </c>
      <c r="G50" s="297">
        <f t="shared" si="2"/>
        <v>-33.369999999999997</v>
      </c>
    </row>
    <row r="51" spans="1:7" x14ac:dyDescent="0.15">
      <c r="A51" s="295" t="s">
        <v>7</v>
      </c>
      <c r="B51" s="297">
        <v>159.74</v>
      </c>
      <c r="C51" s="297">
        <v>83.37</v>
      </c>
      <c r="D51" s="297">
        <f t="shared" si="1"/>
        <v>76.37</v>
      </c>
      <c r="E51" s="297">
        <v>159.74</v>
      </c>
      <c r="F51" s="297">
        <v>83.37</v>
      </c>
      <c r="G51" s="297">
        <f t="shared" si="2"/>
        <v>76.37</v>
      </c>
    </row>
    <row r="52" spans="1:7" x14ac:dyDescent="0.15">
      <c r="A52" s="295" t="s">
        <v>274</v>
      </c>
      <c r="B52" s="297">
        <v>0</v>
      </c>
      <c r="C52" s="297">
        <v>408.37</v>
      </c>
      <c r="D52" s="297">
        <f t="shared" si="1"/>
        <v>-408.37</v>
      </c>
      <c r="E52" s="297">
        <v>0</v>
      </c>
      <c r="F52" s="297">
        <v>408.37</v>
      </c>
      <c r="G52" s="297">
        <f t="shared" si="2"/>
        <v>-408.37</v>
      </c>
    </row>
    <row r="53" spans="1:7" x14ac:dyDescent="0.15">
      <c r="A53" s="295" t="s">
        <v>124</v>
      </c>
      <c r="B53" s="297">
        <v>0</v>
      </c>
      <c r="C53" s="297">
        <v>100</v>
      </c>
      <c r="D53" s="297">
        <f t="shared" si="1"/>
        <v>-100</v>
      </c>
      <c r="E53" s="297">
        <v>0</v>
      </c>
      <c r="F53" s="297">
        <v>100</v>
      </c>
      <c r="G53" s="297">
        <f t="shared" si="2"/>
        <v>-100</v>
      </c>
    </row>
    <row r="54" spans="1:7" customFormat="1" x14ac:dyDescent="0.15">
      <c r="A54" s="298"/>
      <c r="B54" s="299"/>
      <c r="C54" s="299"/>
      <c r="D54" s="299"/>
      <c r="E54" s="299"/>
      <c r="F54" s="299"/>
      <c r="G54" s="299"/>
    </row>
    <row r="55" spans="1:7" x14ac:dyDescent="0.15">
      <c r="A55" s="295" t="s">
        <v>275</v>
      </c>
      <c r="B55" s="297">
        <f>ROUND(SUBTOTAL(9, B11:B54), 5)</f>
        <v>12497.33</v>
      </c>
      <c r="C55" s="297">
        <f>ROUND(SUBTOTAL(9, C11:C54), 5)</f>
        <v>15290.69</v>
      </c>
      <c r="D55" s="297">
        <f>B55-C55</f>
        <v>-2793.3600000000006</v>
      </c>
      <c r="E55" s="297">
        <f>ROUND(SUBTOTAL(9, E11:E54), 5)</f>
        <v>12497.33</v>
      </c>
      <c r="F55" s="297">
        <f>ROUND(SUBTOTAL(9, F11:F54), 5)</f>
        <v>15290.69</v>
      </c>
      <c r="G55" s="297">
        <f>E55-F55</f>
        <v>-2793.3600000000006</v>
      </c>
    </row>
    <row r="56" spans="1:7" customFormat="1" x14ac:dyDescent="0.15">
      <c r="A56" s="298"/>
      <c r="B56" s="299"/>
      <c r="C56" s="299"/>
      <c r="D56" s="299"/>
      <c r="E56" s="299"/>
      <c r="F56" s="299"/>
      <c r="G56" s="299"/>
    </row>
    <row r="57" spans="1:7" x14ac:dyDescent="0.15">
      <c r="A57" s="295" t="s">
        <v>279</v>
      </c>
      <c r="B57" s="296">
        <f>B10-B55</f>
        <v>-53.25</v>
      </c>
      <c r="C57" s="296">
        <f t="shared" ref="C57:G57" si="3">C10-C55</f>
        <v>2352.1200000000008</v>
      </c>
      <c r="D57" s="296">
        <f t="shared" si="3"/>
        <v>-2405.3700000000008</v>
      </c>
      <c r="E57" s="296">
        <f t="shared" si="3"/>
        <v>-53.25</v>
      </c>
      <c r="F57" s="296">
        <f t="shared" si="3"/>
        <v>2352.1200000000008</v>
      </c>
      <c r="G57" s="296">
        <f t="shared" si="3"/>
        <v>-2405.3700000000008</v>
      </c>
    </row>
    <row r="58" spans="1:7" x14ac:dyDescent="0.15">
      <c r="A58" s="295"/>
      <c r="B58" s="296"/>
      <c r="C58" s="296"/>
      <c r="D58" s="296"/>
      <c r="E58" s="296"/>
      <c r="F58" s="296"/>
      <c r="G58" s="296"/>
    </row>
    <row r="59" spans="1:7" customFormat="1" x14ac:dyDescent="0.15">
      <c r="A59" s="295" t="s">
        <v>247</v>
      </c>
      <c r="B59" s="297">
        <v>12</v>
      </c>
      <c r="C59" s="297">
        <v>0</v>
      </c>
      <c r="D59" s="297">
        <f>B59-C59</f>
        <v>12</v>
      </c>
      <c r="E59" s="297">
        <v>12</v>
      </c>
      <c r="F59" s="297">
        <v>0</v>
      </c>
      <c r="G59" s="297">
        <f>E59-F59</f>
        <v>12</v>
      </c>
    </row>
    <row r="60" spans="1:7" x14ac:dyDescent="0.15">
      <c r="A60" s="295" t="s">
        <v>248</v>
      </c>
      <c r="B60" s="306">
        <v>300</v>
      </c>
      <c r="C60" s="306">
        <v>0</v>
      </c>
      <c r="D60" s="306">
        <f>B60-C60</f>
        <v>300</v>
      </c>
      <c r="E60" s="306">
        <v>300</v>
      </c>
      <c r="F60" s="306">
        <v>0</v>
      </c>
      <c r="G60" s="306">
        <f>E60-F60</f>
        <v>300</v>
      </c>
    </row>
    <row r="61" spans="1:7" x14ac:dyDescent="0.15">
      <c r="B61" s="309">
        <f>SUM(B59:B60)</f>
        <v>312</v>
      </c>
      <c r="C61" s="309">
        <f t="shared" ref="C61:G61" si="4">SUM(C59:C60)</f>
        <v>0</v>
      </c>
      <c r="D61" s="309">
        <f t="shared" si="4"/>
        <v>312</v>
      </c>
      <c r="E61" s="309">
        <f t="shared" si="4"/>
        <v>312</v>
      </c>
      <c r="F61" s="309">
        <f t="shared" si="4"/>
        <v>0</v>
      </c>
      <c r="G61" s="309">
        <f t="shared" si="4"/>
        <v>312</v>
      </c>
    </row>
    <row r="63" spans="1:7" ht="14" thickBot="1" x14ac:dyDescent="0.2">
      <c r="A63" s="292" t="s">
        <v>280</v>
      </c>
      <c r="B63" s="307">
        <f>B57+B61</f>
        <v>258.75</v>
      </c>
      <c r="C63" s="307">
        <f t="shared" ref="C63:G63" si="5">C57+C61</f>
        <v>2352.1200000000008</v>
      </c>
      <c r="D63" s="307">
        <f t="shared" si="5"/>
        <v>-2093.3700000000008</v>
      </c>
      <c r="E63" s="307">
        <f t="shared" si="5"/>
        <v>258.75</v>
      </c>
      <c r="F63" s="307">
        <f t="shared" si="5"/>
        <v>2352.1200000000008</v>
      </c>
      <c r="G63" s="307">
        <f t="shared" si="5"/>
        <v>-2093.3700000000008</v>
      </c>
    </row>
    <row r="64" spans="1:7" ht="14" thickTop="1" x14ac:dyDescent="0.15"/>
  </sheetData>
  <mergeCells count="5">
    <mergeCell ref="A1:F1"/>
    <mergeCell ref="A2:F2"/>
    <mergeCell ref="A3:F3"/>
    <mergeCell ref="A4:F4"/>
    <mergeCell ref="A5:F5"/>
  </mergeCells>
  <pageMargins left="0.7" right="0.7" top="0.75" bottom="0.65277777777777779" header="0.3" footer="0.3"/>
  <pageSetup scale="76" orientation="portrait" r:id="rId1"/>
  <headerFooter>
    <oddFooter>&amp;L&amp;10&amp;"Times New Roman"&amp;D at &amp;T&amp;C&amp;10&amp;"Times New Roman"For Management Purposes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3CEC-C131-4AE3-B967-7B201343CDFB}">
  <dimension ref="A1:I40"/>
  <sheetViews>
    <sheetView workbookViewId="0">
      <selection activeCell="E40" sqref="E40"/>
    </sheetView>
  </sheetViews>
  <sheetFormatPr baseColWidth="10" defaultColWidth="9.1640625" defaultRowHeight="13" x14ac:dyDescent="0.15"/>
  <cols>
    <col min="1" max="1" width="34.6640625" style="292" customWidth="1"/>
    <col min="2" max="2" width="15.6640625" style="292" customWidth="1"/>
    <col min="3" max="3" width="9.6640625" style="292" customWidth="1"/>
    <col min="4" max="4" width="16.6640625" style="292" customWidth="1"/>
    <col min="5" max="5" width="9.6640625" style="292" customWidth="1"/>
    <col min="6" max="16384" width="9.1640625" style="292"/>
  </cols>
  <sheetData>
    <row r="1" spans="1:9" x14ac:dyDescent="0.15">
      <c r="A1" s="310" t="s">
        <v>85</v>
      </c>
      <c r="B1" s="310"/>
      <c r="C1" s="310"/>
      <c r="D1" s="310"/>
      <c r="E1" s="310"/>
      <c r="F1" s="310"/>
      <c r="G1" s="310"/>
      <c r="H1" s="310"/>
      <c r="I1" s="310"/>
    </row>
    <row r="2" spans="1:9" x14ac:dyDescent="0.15">
      <c r="A2" s="310" t="s">
        <v>233</v>
      </c>
      <c r="B2" s="310"/>
      <c r="C2" s="310"/>
      <c r="D2" s="310"/>
      <c r="E2" s="310"/>
      <c r="F2" s="310"/>
      <c r="G2" s="310"/>
      <c r="H2" s="310"/>
      <c r="I2" s="310"/>
    </row>
    <row r="3" spans="1:9" x14ac:dyDescent="0.15">
      <c r="A3" s="310" t="s">
        <v>235</v>
      </c>
      <c r="B3" s="310"/>
      <c r="C3" s="310"/>
      <c r="D3" s="310"/>
      <c r="E3" s="310"/>
      <c r="F3" s="310"/>
      <c r="G3" s="310"/>
      <c r="H3" s="310"/>
      <c r="I3" s="310"/>
    </row>
    <row r="4" spans="1:9" x14ac:dyDescent="0.15">
      <c r="A4" s="310" t="s">
        <v>236</v>
      </c>
      <c r="B4" s="310"/>
      <c r="C4" s="310"/>
      <c r="D4" s="310"/>
      <c r="E4" s="310"/>
      <c r="F4" s="310"/>
      <c r="G4" s="310"/>
      <c r="H4" s="310"/>
      <c r="I4" s="310"/>
    </row>
    <row r="5" spans="1:9" x14ac:dyDescent="0.15">
      <c r="A5" s="302"/>
      <c r="B5" s="303" t="s">
        <v>277</v>
      </c>
      <c r="C5" s="302"/>
      <c r="D5" s="303" t="s">
        <v>278</v>
      </c>
      <c r="E5" s="302"/>
    </row>
    <row r="6" spans="1:9" x14ac:dyDescent="0.15">
      <c r="A6" s="295" t="s">
        <v>244</v>
      </c>
    </row>
    <row r="7" spans="1:9" x14ac:dyDescent="0.15">
      <c r="A7" s="295" t="s">
        <v>245</v>
      </c>
      <c r="B7" s="296">
        <v>3908</v>
      </c>
      <c r="C7" s="297">
        <f>IF(12756.08&lt;&gt;0, (B7/12756.08)*100, 0)</f>
        <v>30.636371048158995</v>
      </c>
      <c r="D7" s="296">
        <v>3908</v>
      </c>
      <c r="E7" s="297">
        <f>IF(12756.08&lt;&gt;0, (D7/12756.08)*100, 0)</f>
        <v>30.636371048158995</v>
      </c>
    </row>
    <row r="8" spans="1:9" x14ac:dyDescent="0.15">
      <c r="A8" s="295" t="s">
        <v>246</v>
      </c>
      <c r="B8" s="297">
        <v>8536.08</v>
      </c>
      <c r="C8" s="297">
        <f>IF(12756.08&lt;&gt;0, (B8/12756.08)*100, 0)</f>
        <v>66.91773648330836</v>
      </c>
      <c r="D8" s="297">
        <v>8536.08</v>
      </c>
      <c r="E8" s="297">
        <f>IF(12756.08&lt;&gt;0, (D8/12756.08)*100, 0)</f>
        <v>66.91773648330836</v>
      </c>
    </row>
    <row r="9" spans="1:9" x14ac:dyDescent="0.15">
      <c r="A9" s="295" t="s">
        <v>247</v>
      </c>
      <c r="B9" s="297">
        <v>12</v>
      </c>
      <c r="C9" s="297">
        <f>IF(12756.08&lt;&gt;0, (B9/12756.08)*100, 0)</f>
        <v>9.4072787251255882E-2</v>
      </c>
      <c r="D9" s="297">
        <v>12</v>
      </c>
      <c r="E9" s="297">
        <f>IF(12756.08&lt;&gt;0, (D9/12756.08)*100, 0)</f>
        <v>9.4072787251255882E-2</v>
      </c>
    </row>
    <row r="10" spans="1:9" x14ac:dyDescent="0.15">
      <c r="A10" s="295" t="s">
        <v>248</v>
      </c>
      <c r="B10" s="297">
        <v>300</v>
      </c>
      <c r="C10" s="297">
        <f>IF(12756.08&lt;&gt;0, (B10/12756.08)*100, 0)</f>
        <v>2.3518196812813965</v>
      </c>
      <c r="D10" s="297">
        <v>300</v>
      </c>
      <c r="E10" s="297">
        <f>IF(12756.08&lt;&gt;0, (D10/12756.08)*100, 0)</f>
        <v>2.3518196812813965</v>
      </c>
    </row>
    <row r="11" spans="1:9" customFormat="1" x14ac:dyDescent="0.15">
      <c r="A11" s="298"/>
      <c r="B11" s="299"/>
      <c r="C11" s="304"/>
      <c r="D11" s="299"/>
      <c r="E11" s="304"/>
    </row>
    <row r="12" spans="1:9" x14ac:dyDescent="0.15">
      <c r="A12" s="295" t="s">
        <v>249</v>
      </c>
      <c r="B12" s="297">
        <f>ROUND(SUBTOTAL(9, B6:B11), 5)</f>
        <v>12756.08</v>
      </c>
      <c r="C12" s="297">
        <f>ROUND(SUBTOTAL(9, C6:C11), 5)</f>
        <v>100</v>
      </c>
      <c r="D12" s="297">
        <f>ROUND(SUBTOTAL(9, D6:D11), 5)</f>
        <v>12756.08</v>
      </c>
      <c r="E12" s="297">
        <f>ROUND(SUBTOTAL(9, E6:E11), 5)</f>
        <v>100</v>
      </c>
    </row>
    <row r="13" spans="1:9" customFormat="1" x14ac:dyDescent="0.15">
      <c r="A13" s="298"/>
      <c r="B13" s="299"/>
      <c r="C13" s="304"/>
      <c r="D13" s="299"/>
      <c r="E13" s="304"/>
    </row>
    <row r="14" spans="1:9" x14ac:dyDescent="0.15">
      <c r="A14" s="295" t="s">
        <v>250</v>
      </c>
    </row>
    <row r="15" spans="1:9" x14ac:dyDescent="0.15">
      <c r="A15" s="295" t="s">
        <v>251</v>
      </c>
      <c r="B15" s="297">
        <v>1833.34</v>
      </c>
      <c r="C15" s="297">
        <f t="shared" ref="C15:C35" si="0">IF(12756.08&lt;&gt;0, (B15/12756.08)*100, 0)</f>
        <v>14.37228364826812</v>
      </c>
      <c r="D15" s="297">
        <v>1833.34</v>
      </c>
      <c r="E15" s="297">
        <f t="shared" ref="E15:E35" si="1">IF(12756.08&lt;&gt;0, (D15/12756.08)*100, 0)</f>
        <v>14.37228364826812</v>
      </c>
    </row>
    <row r="16" spans="1:9" x14ac:dyDescent="0.15">
      <c r="A16" s="295" t="s">
        <v>2</v>
      </c>
      <c r="B16" s="297">
        <v>622.32000000000005</v>
      </c>
      <c r="C16" s="297">
        <f t="shared" si="0"/>
        <v>4.87861474685013</v>
      </c>
      <c r="D16" s="297">
        <v>622.32000000000005</v>
      </c>
      <c r="E16" s="297">
        <f t="shared" si="1"/>
        <v>4.87861474685013</v>
      </c>
    </row>
    <row r="17" spans="1:5" x14ac:dyDescent="0.15">
      <c r="A17" s="295" t="s">
        <v>195</v>
      </c>
      <c r="B17" s="297">
        <v>2750</v>
      </c>
      <c r="C17" s="297">
        <f t="shared" si="0"/>
        <v>21.558347078412805</v>
      </c>
      <c r="D17" s="297">
        <v>2750</v>
      </c>
      <c r="E17" s="297">
        <f t="shared" si="1"/>
        <v>21.558347078412805</v>
      </c>
    </row>
    <row r="18" spans="1:5" x14ac:dyDescent="0.15">
      <c r="A18" s="295" t="s">
        <v>252</v>
      </c>
      <c r="B18" s="297">
        <v>1016.48</v>
      </c>
      <c r="C18" s="297">
        <f t="shared" si="0"/>
        <v>7.9685922320963805</v>
      </c>
      <c r="D18" s="297">
        <v>1016.48</v>
      </c>
      <c r="E18" s="297">
        <f t="shared" si="1"/>
        <v>7.9685922320963805</v>
      </c>
    </row>
    <row r="19" spans="1:5" x14ac:dyDescent="0.15">
      <c r="A19" s="295" t="s">
        <v>253</v>
      </c>
      <c r="B19" s="297">
        <v>1994.42</v>
      </c>
      <c r="C19" s="297">
        <f t="shared" si="0"/>
        <v>15.63505402913748</v>
      </c>
      <c r="D19" s="297">
        <v>1994.42</v>
      </c>
      <c r="E19" s="297">
        <f t="shared" si="1"/>
        <v>15.63505402913748</v>
      </c>
    </row>
    <row r="20" spans="1:5" x14ac:dyDescent="0.15">
      <c r="A20" s="295" t="s">
        <v>254</v>
      </c>
      <c r="B20" s="297">
        <v>1448.82</v>
      </c>
      <c r="C20" s="297">
        <f t="shared" si="0"/>
        <v>11.357877968780377</v>
      </c>
      <c r="D20" s="297">
        <v>1448.82</v>
      </c>
      <c r="E20" s="297">
        <f t="shared" si="1"/>
        <v>11.357877968780377</v>
      </c>
    </row>
    <row r="21" spans="1:5" x14ac:dyDescent="0.15">
      <c r="A21" s="295" t="s">
        <v>255</v>
      </c>
      <c r="B21" s="297">
        <v>341.16</v>
      </c>
      <c r="C21" s="297">
        <f t="shared" si="0"/>
        <v>2.6744893415532047</v>
      </c>
      <c r="D21" s="297">
        <v>341.16</v>
      </c>
      <c r="E21" s="297">
        <f t="shared" si="1"/>
        <v>2.6744893415532047</v>
      </c>
    </row>
    <row r="22" spans="1:5" x14ac:dyDescent="0.15">
      <c r="A22" s="295" t="s">
        <v>6</v>
      </c>
      <c r="B22" s="297">
        <v>24.99</v>
      </c>
      <c r="C22" s="297">
        <f t="shared" si="0"/>
        <v>0.19590657945074033</v>
      </c>
      <c r="D22" s="297">
        <v>24.99</v>
      </c>
      <c r="E22" s="297">
        <f t="shared" si="1"/>
        <v>0.19590657945074033</v>
      </c>
    </row>
    <row r="23" spans="1:5" x14ac:dyDescent="0.15">
      <c r="A23" s="295" t="s">
        <v>39</v>
      </c>
      <c r="B23" s="297">
        <v>198</v>
      </c>
      <c r="C23" s="297">
        <f t="shared" si="0"/>
        <v>1.5522009896457218</v>
      </c>
      <c r="D23" s="297">
        <v>198</v>
      </c>
      <c r="E23" s="297">
        <f t="shared" si="1"/>
        <v>1.5522009896457218</v>
      </c>
    </row>
    <row r="24" spans="1:5" x14ac:dyDescent="0.15">
      <c r="A24" s="295" t="s">
        <v>172</v>
      </c>
      <c r="B24" s="297">
        <v>595.83000000000004</v>
      </c>
      <c r="C24" s="297">
        <f t="shared" si="0"/>
        <v>4.6709490689929831</v>
      </c>
      <c r="D24" s="297">
        <v>595.83000000000004</v>
      </c>
      <c r="E24" s="297">
        <f t="shared" si="1"/>
        <v>4.6709490689929831</v>
      </c>
    </row>
    <row r="25" spans="1:5" x14ac:dyDescent="0.15">
      <c r="A25" s="295" t="s">
        <v>260</v>
      </c>
      <c r="B25" s="297">
        <v>6.72</v>
      </c>
      <c r="C25" s="297">
        <f t="shared" si="0"/>
        <v>5.2680760860703287E-2</v>
      </c>
      <c r="D25" s="297">
        <v>6.72</v>
      </c>
      <c r="E25" s="297">
        <f t="shared" si="1"/>
        <v>5.2680760860703287E-2</v>
      </c>
    </row>
    <row r="26" spans="1:5" x14ac:dyDescent="0.15">
      <c r="A26" s="295" t="s">
        <v>261</v>
      </c>
      <c r="B26" s="297">
        <v>373.78</v>
      </c>
      <c r="C26" s="297">
        <f t="shared" si="0"/>
        <v>2.930210534897868</v>
      </c>
      <c r="D26" s="297">
        <v>373.78</v>
      </c>
      <c r="E26" s="297">
        <f t="shared" si="1"/>
        <v>2.930210534897868</v>
      </c>
    </row>
    <row r="27" spans="1:5" x14ac:dyDescent="0.15">
      <c r="A27" s="295" t="s">
        <v>263</v>
      </c>
      <c r="B27" s="297">
        <v>894</v>
      </c>
      <c r="C27" s="297">
        <f t="shared" si="0"/>
        <v>7.0084226502185629</v>
      </c>
      <c r="D27" s="297">
        <v>894</v>
      </c>
      <c r="E27" s="297">
        <f t="shared" si="1"/>
        <v>7.0084226502185629</v>
      </c>
    </row>
    <row r="28" spans="1:5" x14ac:dyDescent="0.15">
      <c r="A28" s="295" t="s">
        <v>268</v>
      </c>
      <c r="B28" s="297">
        <v>18.63</v>
      </c>
      <c r="C28" s="297">
        <f t="shared" si="0"/>
        <v>0.14604800220757475</v>
      </c>
      <c r="D28" s="297">
        <v>18.63</v>
      </c>
      <c r="E28" s="297">
        <f t="shared" si="1"/>
        <v>0.14604800220757475</v>
      </c>
    </row>
    <row r="29" spans="1:5" x14ac:dyDescent="0.15">
      <c r="A29" s="295" t="s">
        <v>269</v>
      </c>
      <c r="B29" s="297">
        <v>8.3000000000000007</v>
      </c>
      <c r="C29" s="297">
        <f t="shared" si="0"/>
        <v>6.5067011182118648E-2</v>
      </c>
      <c r="D29" s="297">
        <v>8.3000000000000007</v>
      </c>
      <c r="E29" s="297">
        <f t="shared" si="1"/>
        <v>6.5067011182118648E-2</v>
      </c>
    </row>
    <row r="30" spans="1:5" x14ac:dyDescent="0.15">
      <c r="A30" s="295" t="s">
        <v>270</v>
      </c>
      <c r="B30" s="297">
        <v>38.75</v>
      </c>
      <c r="C30" s="297">
        <f t="shared" si="0"/>
        <v>0.30377670883218039</v>
      </c>
      <c r="D30" s="297">
        <v>38.75</v>
      </c>
      <c r="E30" s="297">
        <f t="shared" si="1"/>
        <v>0.30377670883218039</v>
      </c>
    </row>
    <row r="31" spans="1:5" x14ac:dyDescent="0.15">
      <c r="A31" s="295" t="s">
        <v>271</v>
      </c>
      <c r="B31" s="297">
        <v>22</v>
      </c>
      <c r="C31" s="297">
        <f t="shared" si="0"/>
        <v>0.17246677662730242</v>
      </c>
      <c r="D31" s="297">
        <v>22</v>
      </c>
      <c r="E31" s="297">
        <f t="shared" si="1"/>
        <v>0.17246677662730242</v>
      </c>
    </row>
    <row r="32" spans="1:5" x14ac:dyDescent="0.15">
      <c r="A32" s="295" t="s">
        <v>272</v>
      </c>
      <c r="B32" s="297">
        <v>26.78</v>
      </c>
      <c r="C32" s="297">
        <f t="shared" si="0"/>
        <v>0.20993910354905271</v>
      </c>
      <c r="D32" s="297">
        <v>26.78</v>
      </c>
      <c r="E32" s="297">
        <f t="shared" si="1"/>
        <v>0.20993910354905271</v>
      </c>
    </row>
    <row r="33" spans="1:5" x14ac:dyDescent="0.15">
      <c r="A33" s="295" t="s">
        <v>214</v>
      </c>
      <c r="B33" s="297">
        <v>102.79</v>
      </c>
      <c r="C33" s="297">
        <f t="shared" si="0"/>
        <v>0.80581181679638259</v>
      </c>
      <c r="D33" s="297">
        <v>102.79</v>
      </c>
      <c r="E33" s="297">
        <f t="shared" si="1"/>
        <v>0.80581181679638259</v>
      </c>
    </row>
    <row r="34" spans="1:5" x14ac:dyDescent="0.15">
      <c r="A34" s="295" t="s">
        <v>273</v>
      </c>
      <c r="B34" s="297">
        <v>20.48</v>
      </c>
      <c r="C34" s="297">
        <f t="shared" si="0"/>
        <v>0.16055089024214336</v>
      </c>
      <c r="D34" s="297">
        <v>20.48</v>
      </c>
      <c r="E34" s="297">
        <f t="shared" si="1"/>
        <v>0.16055089024214336</v>
      </c>
    </row>
    <row r="35" spans="1:5" x14ac:dyDescent="0.15">
      <c r="A35" s="295" t="s">
        <v>7</v>
      </c>
      <c r="B35" s="297">
        <v>159.74</v>
      </c>
      <c r="C35" s="297">
        <f t="shared" si="0"/>
        <v>1.2522655862929677</v>
      </c>
      <c r="D35" s="297">
        <v>159.74</v>
      </c>
      <c r="E35" s="297">
        <f t="shared" si="1"/>
        <v>1.2522655862929677</v>
      </c>
    </row>
    <row r="36" spans="1:5" customFormat="1" x14ac:dyDescent="0.15">
      <c r="A36" s="298"/>
      <c r="B36" s="299"/>
      <c r="C36" s="304"/>
      <c r="D36" s="299"/>
      <c r="E36" s="304"/>
    </row>
    <row r="37" spans="1:5" x14ac:dyDescent="0.15">
      <c r="A37" s="295" t="s">
        <v>275</v>
      </c>
      <c r="B37" s="297">
        <f>ROUND(SUBTOTAL(9, B14:B36), 5)</f>
        <v>12497.33</v>
      </c>
      <c r="C37" s="297">
        <f>ROUND(SUBTOTAL(9, C14:C36), 5)</f>
        <v>97.971559999999997</v>
      </c>
      <c r="D37" s="297">
        <f>ROUND(SUBTOTAL(9, D14:D36), 5)</f>
        <v>12497.33</v>
      </c>
      <c r="E37" s="297">
        <f>ROUND(SUBTOTAL(9, E14:E36), 5)</f>
        <v>97.971559999999997</v>
      </c>
    </row>
    <row r="38" spans="1:5" customFormat="1" x14ac:dyDescent="0.15">
      <c r="A38" s="298"/>
      <c r="B38" s="299"/>
      <c r="C38" s="304"/>
      <c r="D38" s="299"/>
      <c r="E38" s="304"/>
    </row>
    <row r="39" spans="1:5" ht="14" thickBot="1" x14ac:dyDescent="0.2">
      <c r="A39" s="295" t="s">
        <v>276</v>
      </c>
      <c r="B39" s="296">
        <f>B12-B37</f>
        <v>258.75</v>
      </c>
      <c r="C39" s="297">
        <v>100</v>
      </c>
      <c r="D39" s="296">
        <f>D12-D37</f>
        <v>258.75</v>
      </c>
      <c r="E39" s="297">
        <v>100</v>
      </c>
    </row>
    <row r="40" spans="1:5" customFormat="1" ht="15" thickTop="1" thickBot="1" x14ac:dyDescent="0.2">
      <c r="A40" s="300"/>
      <c r="B40" s="301"/>
      <c r="C40" s="305"/>
      <c r="D40" s="301"/>
      <c r="E40" s="305"/>
    </row>
  </sheetData>
  <mergeCells count="4">
    <mergeCell ref="A1:I1"/>
    <mergeCell ref="A2:I2"/>
    <mergeCell ref="A3:I3"/>
    <mergeCell ref="A4:I4"/>
  </mergeCells>
  <pageMargins left="0.7" right="0.7" top="0.75" bottom="0.65277777777777779" header="0.3" footer="0.3"/>
  <pageSetup orientation="portrait" r:id="rId1"/>
  <headerFooter>
    <oddFooter>&amp;L&amp;10&amp;"Times New Roman"&amp;D at &amp;T&amp;C&amp;10&amp;"Times New Roman"For Management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(1)Receipts</vt:lpstr>
      <vt:lpstr>(2)Budget</vt:lpstr>
      <vt:lpstr>(3)Annual Income Comparison</vt:lpstr>
      <vt:lpstr>(3a)Annual Income chart &amp; graph</vt:lpstr>
      <vt:lpstr>(4)Assets</vt:lpstr>
      <vt:lpstr>(5)Special accounts</vt:lpstr>
      <vt:lpstr>(2)Budget 2011 (2)</vt:lpstr>
      <vt:lpstr>(6)Income-Budget</vt:lpstr>
      <vt:lpstr>(7)Income Stmnt</vt:lpstr>
      <vt:lpstr>'(6)Income-Budget'!Print_Titles</vt:lpstr>
      <vt:lpstr>'(7)Income Stmnt'!Print_Titles</vt:lpstr>
    </vt:vector>
  </TitlesOfParts>
  <Company>NAVAIR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Angeli</dc:creator>
  <cp:lastModifiedBy>Del &amp; Tiece</cp:lastModifiedBy>
  <cp:lastPrinted>2021-02-03T22:01:20Z</cp:lastPrinted>
  <dcterms:created xsi:type="dcterms:W3CDTF">2008-01-27T20:18:09Z</dcterms:created>
  <dcterms:modified xsi:type="dcterms:W3CDTF">2021-03-05T21:12:18Z</dcterms:modified>
</cp:coreProperties>
</file>